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Clients" sheetId="5" state="visible" r:id="rId5"/>
    <sheet xmlns:r="http://schemas.openxmlformats.org/officeDocument/2006/relationships" name="Invoi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$#,##0;[Red]-$#,##0"/>
    <numFmt numFmtId="166" formatCode="mmm yyyy"/>
    <numFmt numFmtId="167" formatCode="$#,##0.00;[Red]-$#,##0.00"/>
    <numFmt numFmtId="168" formatCode="yyyy-mm-dd"/>
    <numFmt numFmtId="169" formatCode="0.##"/>
  </numFmts>
  <fonts count="14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</font>
    <font>
      <b val="1"/>
      <color rgb="00FFFFFF"/>
    </font>
    <font>
      <b val="1"/>
      <color rgb="001F3A5F"/>
    </font>
    <font>
      <i val="1"/>
      <color rgb="00667085"/>
    </font>
    <font>
      <color rgb="00667085"/>
      <sz val="9"/>
    </font>
    <font>
      <b val="1"/>
      <color rgb="00FFFFFF"/>
      <sz val="10"/>
    </font>
    <font>
      <b val="1"/>
      <color rgb="00FFFFFF"/>
      <sz val="12"/>
    </font>
    <font>
      <b val="1"/>
      <color rgb="001F3A5F"/>
      <sz val="12"/>
    </font>
    <font>
      <color rgb="00667085"/>
    </font>
    <font>
      <b val="1"/>
      <color rgb="00FFFFFF"/>
      <sz val="14"/>
    </font>
  </fonts>
  <fills count="11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FFF4CC"/>
      </patternFill>
    </fill>
    <fill>
      <patternFill patternType="solid">
        <fgColor rgb="001F3A5F"/>
      </patternFill>
    </fill>
    <fill>
      <patternFill patternType="solid">
        <fgColor rgb="00E8F1F8"/>
      </patternFill>
    </fill>
    <fill>
      <patternFill patternType="solid">
        <fgColor rgb="000F766E"/>
      </patternFill>
    </fill>
    <fill>
      <patternFill patternType="solid">
        <fgColor rgb="00B54708"/>
      </patternFill>
    </fill>
    <fill>
      <patternFill patternType="solid">
        <fgColor rgb="00B42318"/>
      </patternFill>
    </fill>
    <fill>
      <patternFill patternType="solid">
        <fgColor rgb="002A9D8F"/>
      </patternFill>
    </fill>
    <fill>
      <patternFill patternType="solid">
        <fgColor rgb="00F3F4F6"/>
      </patternFill>
    </fill>
  </fills>
  <borders count="6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  <border>
      <left/>
      <right/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1" fillId="0" borderId="0" pivotButton="0" quotePrefix="0" xfId="0"/>
    <xf numFmtId="0" fontId="0" fillId="3" borderId="1" pivotButton="0" quotePrefix="0" xfId="0"/>
    <xf numFmtId="0" fontId="0" fillId="5" borderId="1" pivotButton="0" quotePrefix="0" xfId="0"/>
    <xf numFmtId="0" fontId="3" fillId="2" borderId="1" pivotButton="0" quotePrefix="0" xfId="0"/>
    <xf numFmtId="0" fontId="12" fillId="0" borderId="0" pivotButton="0" quotePrefix="0" xfId="0"/>
    <xf numFmtId="0" fontId="7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0" fillId="3" borderId="1" applyProtection="1" pivotButton="0" quotePrefix="0" xfId="0">
      <protection locked="0" hidden="0"/>
    </xf>
    <xf numFmtId="1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0" fontId="9" fillId="6" borderId="1" applyAlignment="1" pivotButton="0" quotePrefix="0" xfId="0">
      <alignment horizontal="center"/>
    </xf>
    <xf numFmtId="0" fontId="0" fillId="0" borderId="4" pivotButton="0" quotePrefix="0" xfId="0"/>
    <xf numFmtId="0" fontId="9" fillId="4" borderId="1" applyAlignment="1" pivotButton="0" quotePrefix="0" xfId="0">
      <alignment horizontal="center"/>
    </xf>
    <xf numFmtId="0" fontId="9" fillId="7" borderId="1" applyAlignment="1" pivotButton="0" quotePrefix="0" xfId="0">
      <alignment horizontal="center"/>
    </xf>
    <xf numFmtId="0" fontId="9" fillId="8" borderId="1" applyAlignment="1" pivotButton="0" quotePrefix="0" xfId="0">
      <alignment horizontal="center"/>
    </xf>
    <xf numFmtId="165" fontId="1" fillId="5" borderId="1" applyAlignment="1" pivotButton="0" quotePrefix="0" xfId="0">
      <alignment horizontal="center" vertical="center"/>
    </xf>
    <xf numFmtId="1" fontId="1" fillId="5" borderId="1" applyAlignment="1" pivotButton="0" quotePrefix="0" xfId="0">
      <alignment horizontal="center" vertical="center"/>
    </xf>
    <xf numFmtId="0" fontId="10" fillId="9" borderId="0" pivotButton="0" quotePrefix="0" xfId="0"/>
    <xf numFmtId="0" fontId="0" fillId="9" borderId="0" pivotButton="0" quotePrefix="0" xfId="0"/>
    <xf numFmtId="0" fontId="5" fillId="4" borderId="1" applyAlignment="1" pivotButton="0" quotePrefix="0" xfId="0">
      <alignment horizontal="center" vertical="center" wrapText="1"/>
    </xf>
    <xf numFmtId="166" fontId="0" fillId="0" borderId="1" pivotButton="0" quotePrefix="0" xfId="0"/>
    <xf numFmtId="165" fontId="0" fillId="5" borderId="1" pivotButton="0" quotePrefix="0" xfId="0"/>
    <xf numFmtId="1" fontId="0" fillId="5" borderId="1" pivotButton="0" quotePrefix="0" xfId="0"/>
    <xf numFmtId="0" fontId="0" fillId="0" borderId="1" pivotButton="0" quotePrefix="0" xfId="0"/>
    <xf numFmtId="0" fontId="6" fillId="5" borderId="1" pivotButton="0" quotePrefix="0" xfId="0"/>
    <xf numFmtId="165" fontId="6" fillId="5" borderId="1" pivotButton="0" quotePrefix="0" xfId="0"/>
    <xf numFmtId="1" fontId="6" fillId="5" borderId="1" pivotButton="0" quotePrefix="0" xfId="0"/>
    <xf numFmtId="167" fontId="0" fillId="5" borderId="1" pivotButton="0" quotePrefix="0" xfId="0"/>
    <xf numFmtId="168" fontId="0" fillId="3" borderId="1" applyProtection="1" pivotButton="0" quotePrefix="0" xfId="0">
      <protection locked="0" hidden="0"/>
    </xf>
    <xf numFmtId="167" fontId="0" fillId="3" borderId="1" applyProtection="1" pivotButton="0" quotePrefix="0" xfId="0">
      <protection locked="0" hidden="0"/>
    </xf>
    <xf numFmtId="168" fontId="0" fillId="5" borderId="1" pivotButton="0" quotePrefix="0" xfId="0"/>
    <xf numFmtId="0" fontId="0" fillId="0" borderId="4" applyProtection="1" pivotButton="0" quotePrefix="0" xfId="0">
      <protection locked="0" hidden="0"/>
    </xf>
    <xf numFmtId="0" fontId="0" fillId="0" borderId="5" pivotButton="0" quotePrefix="0" xfId="0"/>
    <xf numFmtId="169" fontId="0" fillId="3" borderId="1" applyProtection="1" pivotButton="0" quotePrefix="0" xfId="0">
      <protection locked="0" hidden="0"/>
    </xf>
    <xf numFmtId="167" fontId="6" fillId="5" borderId="1" pivotButton="0" quotePrefix="0" xfId="0"/>
    <xf numFmtId="0" fontId="8" fillId="0" borderId="0" pivotButton="0" quotePrefix="0" xfId="0"/>
    <xf numFmtId="0" fontId="3" fillId="0" borderId="0" pivotButton="0" quotePrefix="0" xfId="0"/>
    <xf numFmtId="0" fontId="13" fillId="9" borderId="0" pivotButton="0" quotePrefix="0" xfId="0"/>
    <xf numFmtId="0" fontId="10" fillId="4" borderId="0" pivotButton="0" quotePrefix="0" xfId="0"/>
    <xf numFmtId="0" fontId="5" fillId="4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10" borderId="0" applyAlignment="1" pivotButton="0" quotePrefix="0" xfId="0">
      <alignment horizontal="left" wrapText="1"/>
    </xf>
    <xf numFmtId="0" fontId="0" fillId="10" borderId="0" applyAlignment="1" pivotButton="0" quotePrefix="0" xfId="0">
      <alignment horizontal="center" wrapText="1"/>
    </xf>
    <xf numFmtId="0" fontId="6" fillId="0" borderId="0" pivotButton="0" quotePrefix="0" xfId="0"/>
    <xf numFmtId="165" fontId="1" fillId="5" borderId="1" applyAlignment="1" pivotButton="0" quotePrefix="0" xfId="0">
      <alignment horizontal="center" vertical="center"/>
    </xf>
    <xf numFmtId="166" fontId="0" fillId="0" borderId="1" pivotButton="0" quotePrefix="0" xfId="0"/>
    <xf numFmtId="165" fontId="0" fillId="5" borderId="1" pivotButton="0" quotePrefix="0" xfId="0"/>
    <xf numFmtId="165" fontId="6" fillId="5" borderId="1" pivotButton="0" quotePrefix="0" xfId="0"/>
    <xf numFmtId="167" fontId="0" fillId="5" borderId="1" pivotButton="0" quotePrefix="0" xfId="0"/>
    <xf numFmtId="0" fontId="3" fillId="2" borderId="1" applyProtection="1" pivotButton="0" quotePrefix="0" xfId="0">
      <protection locked="0" hidden="0"/>
    </xf>
    <xf numFmtId="168" fontId="0" fillId="3" borderId="1" applyProtection="1" pivotButton="0" quotePrefix="0" xfId="0">
      <protection locked="0" hidden="0"/>
    </xf>
    <xf numFmtId="167" fontId="0" fillId="3" borderId="1" applyProtection="1" pivotButton="0" quotePrefix="0" xfId="0">
      <protection locked="0" hidden="0"/>
    </xf>
    <xf numFmtId="168" fontId="0" fillId="5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1FADF"/>
        </patternFill>
      </fill>
    </dxf>
    <dxf>
      <fill>
        <patternFill patternType="solid">
          <fgColor rgb="00FEE4E2"/>
        </patternFill>
      </fill>
    </dxf>
    <dxf>
      <fill>
        <patternFill patternType="solid">
          <fgColor rgb="00FE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e1edf784-9b90-41b8-9fb6-a240dae7c77c" TargetMode="External" Id="rId1"/><Relationship Type="http://schemas.openxmlformats.org/officeDocument/2006/relationships/hyperlink" Target="https://calchubtemplates.lemonsqueezy.com/checkout/buy/d9ae85e8-e823-4552-bdc5-3e3fefab41e7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5" customWidth="1" min="2" max="2"/>
  </cols>
  <sheetData>
    <row r="1"/>
    <row r="2">
      <c r="B2" s="1" t="inlineStr">
        <is>
          <t>Invoice &amp; Client Payment Tracker</t>
        </is>
      </c>
    </row>
    <row r="3">
      <c r="B3" s="42" t="inlineStr">
        <is>
          <t>FREE LITE VERSION · by CalcHub Templates · see the “Upgrade to Full” tab for the complete Invoice &amp; Client Payment Tracker</t>
        </is>
      </c>
    </row>
    <row r="4"/>
    <row r="5">
      <c r="B5" s="3" t="inlineStr">
        <is>
          <t>HOW TO USE:</t>
        </is>
      </c>
    </row>
    <row r="6">
      <c r="B6" s="4" t="inlineStr">
        <is>
          <t>1. Settings: your business name, contact, default payment terms (days), default tax rate, payment details and the year to report on.</t>
        </is>
      </c>
    </row>
    <row r="7">
      <c r="B7" s="4" t="inlineStr">
        <is>
          <t>2. Clients: one row per client with contact, email and their payment terms (leave blank to use the default). Invoiced, paid and outstanding totals fill in automatically.</t>
        </is>
      </c>
    </row>
    <row r="8">
      <c r="B8" s="4" t="inlineStr">
        <is>
          <t>3. Invoices: one row per invoice — number, client (dropdown), issue date, description, amount and tax rate (blank = default). Total and due date calculate automatically.</t>
        </is>
      </c>
    </row>
    <row r="9">
      <c r="B9" s="4" t="inlineStr">
        <is>
          <t xml:space="preserve">   When money arrives, enter the paid date and amount paid. Status updates to Paid, Partially paid, Due soon, Overdue or Open; rows are colour-coded.</t>
        </is>
      </c>
    </row>
    <row r="10">
      <c r="B10" s="4" t="inlineStr">
        <is>
          <t>4. Invoice: type an invoice number and a ready-to-print invoice appears with your details, the client and the amount. Add extra line items, then File → Print / Save as PDF.</t>
        </is>
      </c>
    </row>
    <row r="11">
      <c r="B11" s="4" t="inlineStr">
        <is>
          <t>5. Dashboard: invoiced and collected this year, outstanding and overdue balances, average days to get paid, month-by-month totals, an aging report and top clients.</t>
        </is>
      </c>
    </row>
    <row r="12">
      <c r="B12" s="3" t="inlineStr">
        <is>
          <t>TIPS:</t>
        </is>
      </c>
    </row>
    <row r="13">
      <c r="B13" s="4" t="inlineStr">
        <is>
          <t>• Check the Dashboard every Monday and chase anything in the 1–30 day bucket before it gets older.</t>
        </is>
      </c>
    </row>
    <row r="14">
      <c r="B14" s="4" t="inlineStr">
        <is>
          <t>• Short terms (14 days) get you paid faster — set them per client on the Clients tab.</t>
        </is>
      </c>
    </row>
    <row r="15">
      <c r="B15" s="4" t="inlineStr">
        <is>
          <t>• Works for freelancers, consultants, agencies, tradespeople and small businesses in any currency (change the cell format).</t>
        </is>
      </c>
    </row>
    <row r="16">
      <c r="B16" s="3" t="inlineStr">
        <is>
          <t>EXAMPLE DATA:</t>
        </is>
      </c>
    </row>
    <row r="17">
      <c r="B17" s="4" t="inlineStr">
        <is>
          <t>The example business (red banners) shows a year of invoices. Select the yellow example cells on Clients and Invoices, press Delete, and enter your own.</t>
        </is>
      </c>
    </row>
    <row r="18"/>
    <row r="19">
      <c r="B19" s="5" t="inlineStr">
        <is>
          <t>COLOUR KEY:</t>
        </is>
      </c>
    </row>
    <row r="20">
      <c r="B20" s="6" t="inlineStr">
        <is>
          <t>Yellow cells = your inputs (type here)</t>
        </is>
      </c>
    </row>
    <row r="21">
      <c r="B21" s="7" t="inlineStr">
        <is>
          <t>Blue cells = formulas (calculated automatically — please don't type over them)</t>
        </is>
      </c>
    </row>
    <row r="22">
      <c r="B22" s="8" t="inlineStr">
        <is>
          <t>Red banner = example data. To start fresh: select the yellow example rows and press Delete (never delete whole rows/columns).</t>
        </is>
      </c>
    </row>
    <row r="23"/>
    <row r="24">
      <c r="B24" s="9" t="inlineStr">
        <is>
          <t>Works in Microsoft Excel (2010+), Google Sheets (File &gt; Import &gt; Upload) and LibreOffice. No macros.</t>
        </is>
      </c>
    </row>
    <row r="25">
      <c r="B25" s="10" t="inlineStr">
        <is>
          <t>Disclaimer: for educational planning only; not financial, tax or legal advice.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Invoice &amp; Client Payment Tracker</t>
        </is>
      </c>
    </row>
    <row r="3">
      <c r="B3" s="2" t="inlineStr">
        <is>
          <t>You are using the free lite version · CalcHub Templates · $5.49 one-time</t>
        </is>
      </c>
    </row>
    <row r="5">
      <c r="B5" s="43" t="inlineStr">
        <is>
          <t>▶ Buy the full version — $5.49 (instant download)</t>
        </is>
      </c>
    </row>
    <row r="6">
      <c r="B6" s="44" t="inlineStr">
        <is>
          <t>▶ Best value: all 30 products in the Everything Bundle — $18.99 (worth $179.50)</t>
        </is>
      </c>
    </row>
    <row r="7">
      <c r="B7" s="10" t="inlineStr">
        <is>
          <t>Secure checkout by Lemon Squeezy. Works in Excel, Google Sheets &amp; LibreOffice.</t>
        </is>
      </c>
    </row>
    <row r="9">
      <c r="B9" s="45" t="inlineStr">
        <is>
          <t>Feature</t>
        </is>
      </c>
      <c r="C9" s="45" t="inlineStr">
        <is>
          <t>Free lite</t>
        </is>
      </c>
      <c r="D9" s="45" t="inlineStr">
        <is>
          <t>Full version</t>
        </is>
      </c>
    </row>
    <row r="10">
      <c r="B10" s="46" t="inlineStr">
        <is>
          <t>Invoices with automatic status</t>
        </is>
      </c>
      <c r="C10" s="47" t="inlineStr">
        <is>
          <t>15</t>
        </is>
      </c>
      <c r="D10" s="47" t="inlineStr">
        <is>
          <t>400</t>
        </is>
      </c>
    </row>
    <row r="11">
      <c r="B11" s="48" t="inlineStr">
        <is>
          <t>Clients with balances</t>
        </is>
      </c>
      <c r="C11" s="49" t="inlineStr">
        <is>
          <t>6</t>
        </is>
      </c>
      <c r="D11" s="49" t="inlineStr">
        <is>
          <t>100</t>
        </is>
      </c>
    </row>
    <row r="12">
      <c r="B12" s="46" t="inlineStr">
        <is>
          <t>Overdue &amp; due-soon alerts</t>
        </is>
      </c>
      <c r="C12" s="47" t="inlineStr">
        <is>
          <t>✓</t>
        </is>
      </c>
      <c r="D12" s="47" t="inlineStr">
        <is>
          <t>✓</t>
        </is>
      </c>
    </row>
    <row r="13">
      <c r="B13" s="48" t="inlineStr">
        <is>
          <t>Printable invoice generator</t>
        </is>
      </c>
      <c r="C13" s="49" t="inlineStr">
        <is>
          <t>—</t>
        </is>
      </c>
      <c r="D13" s="49" t="inlineStr">
        <is>
          <t>✓</t>
        </is>
      </c>
    </row>
    <row r="14">
      <c r="B14" s="46" t="inlineStr">
        <is>
          <t>Aging report &amp; dashboard</t>
        </is>
      </c>
      <c r="C14" s="47" t="inlineStr">
        <is>
          <t>✓</t>
        </is>
      </c>
      <c r="D14" s="47" t="inlineStr">
        <is>
          <t>✓</t>
        </is>
      </c>
    </row>
    <row r="15">
      <c r="B15" s="48" t="inlineStr">
        <is>
          <t>Charts</t>
        </is>
      </c>
      <c r="C15" s="49" t="inlineStr">
        <is>
          <t>—</t>
        </is>
      </c>
      <c r="D15" s="49" t="inlineStr">
        <is>
          <t>✓</t>
        </is>
      </c>
    </row>
    <row r="16">
      <c r="B16" s="46" t="inlineStr">
        <is>
          <t>Quick-start PDF guide</t>
        </is>
      </c>
      <c r="C16" s="47" t="inlineStr">
        <is>
          <t>—</t>
        </is>
      </c>
      <c r="D16" s="47" t="inlineStr">
        <is>
          <t>✓</t>
        </is>
      </c>
    </row>
    <row r="18">
      <c r="B18" s="50" t="inlineStr">
        <is>
          <t>The full version also includes:</t>
        </is>
      </c>
    </row>
    <row r="19">
      <c r="B19" t="inlineStr">
        <is>
          <t>✓ Printable invoice generator</t>
        </is>
      </c>
    </row>
    <row r="20">
      <c r="B20" t="inlineStr">
        <is>
          <t>✓ Overdue &amp; due-soon alerts</t>
        </is>
      </c>
    </row>
    <row r="21">
      <c r="B21" t="inlineStr">
        <is>
          <t>✓ Aging report &amp; client balances</t>
        </is>
      </c>
    </row>
    <row r="23">
      <c r="B23" s="50" t="inlineStr">
        <is>
          <t>Full product description</t>
        </is>
      </c>
    </row>
    <row r="24" ht="62" customHeight="1">
      <c r="B24" s="4" t="inlineStr">
        <is>
          <t>Log every invoice and payment, get Paid / Due soon / Overdue status automatically, print a ready-made invoice and see cash collected, outstanding balances and an aging report on one dashboard.</t>
        </is>
      </c>
    </row>
    <row r="26">
      <c r="B26" s="10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4:D24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30" customWidth="1" min="3" max="3"/>
    <col width="3" customWidth="1" min="4" max="4"/>
    <col width="22" customWidth="1" min="5" max="5"/>
  </cols>
  <sheetData>
    <row r="1"/>
    <row r="2">
      <c r="B2" s="1" t="inlineStr">
        <is>
          <t>Business Settings  (Free Lite)</t>
        </is>
      </c>
    </row>
    <row r="3">
      <c r="B3" s="2" t="inlineStr">
        <is>
          <t>Your details, default terms and tax</t>
        </is>
      </c>
    </row>
    <row r="4">
      <c r="B4" s="11" t="inlineStr">
        <is>
          <t>EXAMPLE DATA — replace the yellow cells with your own numbers</t>
        </is>
      </c>
    </row>
    <row r="5"/>
    <row r="6">
      <c r="B6" s="12" t="inlineStr">
        <is>
          <t>Business name</t>
        </is>
      </c>
      <c r="C6" s="13" t="inlineStr">
        <is>
          <t>Bright Studio LLC</t>
        </is>
      </c>
    </row>
    <row r="7">
      <c r="B7" s="12" t="inlineStr">
        <is>
          <t>Your email / phone</t>
        </is>
      </c>
      <c r="C7" s="13" t="inlineStr">
        <is>
          <t>hello@example.com</t>
        </is>
      </c>
    </row>
    <row r="8">
      <c r="B8" s="12" t="inlineStr">
        <is>
          <t>Address</t>
        </is>
      </c>
      <c r="C8" s="13" t="inlineStr">
        <is>
          <t>123 Main St, Springfield</t>
        </is>
      </c>
    </row>
    <row r="9">
      <c r="B9" s="12" t="inlineStr">
        <is>
          <t>Default payment terms (days)</t>
        </is>
      </c>
      <c r="C9" s="14" t="n">
        <v>30</v>
      </c>
    </row>
    <row r="10">
      <c r="B10" s="12" t="inlineStr">
        <is>
          <t>Default tax rate</t>
        </is>
      </c>
      <c r="C10" s="15" t="n">
        <v>0</v>
      </c>
    </row>
    <row r="11">
      <c r="B11" s="12" t="inlineStr">
        <is>
          <t>Currency symbol</t>
        </is>
      </c>
      <c r="C11" s="13" t="inlineStr">
        <is>
          <t>$</t>
        </is>
      </c>
    </row>
    <row r="12">
      <c r="B12" s="12" t="inlineStr">
        <is>
          <t>Payment details (bank / PayPal)</t>
        </is>
      </c>
      <c r="C12" s="13" t="inlineStr">
        <is>
          <t>Bank: 0000 0000 · PayPal: example</t>
        </is>
      </c>
    </row>
    <row r="13">
      <c r="B13" s="12" t="inlineStr">
        <is>
          <t>Year to report</t>
        </is>
      </c>
      <c r="C13" s="14" t="n">
        <v>2026</v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/>
    <row r="2">
      <c r="B2" s="1" t="inlineStr">
        <is>
          <t>Cash Flow Dashboard  (Free Lite)</t>
        </is>
      </c>
    </row>
    <row r="3">
      <c r="B3" s="2" t="inlineStr">
        <is>
          <t>What you invoiced, what you collected and who owes you</t>
        </is>
      </c>
    </row>
    <row r="4"/>
    <row r="5">
      <c r="B5" s="16" t="inlineStr">
        <is>
          <t>INVOICED (YEAR)</t>
        </is>
      </c>
      <c r="C5" s="17" t="n"/>
      <c r="D5" s="18" t="inlineStr">
        <is>
          <t>COLLECTED (YEAR)</t>
        </is>
      </c>
      <c r="E5" s="17" t="n"/>
      <c r="F5" s="19" t="inlineStr">
        <is>
          <t>OUTSTANDING</t>
        </is>
      </c>
      <c r="G5" s="17" t="n"/>
      <c r="H5" s="20" t="inlineStr">
        <is>
          <t>OVERDUE</t>
        </is>
      </c>
      <c r="I5" s="17" t="n"/>
      <c r="J5" s="18" t="inlineStr">
        <is>
          <t>AVG DAYS TO PAY</t>
        </is>
      </c>
      <c r="K5" s="17" t="n"/>
      <c r="L5" s="20" t="inlineStr">
        <is>
          <t>INVOICES OVERDUE</t>
        </is>
      </c>
      <c r="M5" s="17" t="n"/>
    </row>
    <row r="6" ht="34" customHeight="1">
      <c r="B6" s="51">
        <f>SUMIFS(Invoices!$I$7:$I$406,Invoices!$D$7:$D$406,"&gt;="&amp;DATE(Settings!$C$13,1,1),Invoices!$D$7:$D$406,"&lt;="&amp;DATE(Settings!$C$13,12,31))</f>
        <v/>
      </c>
      <c r="C6" s="17" t="n"/>
      <c r="D6" s="51">
        <f>SUMIFS(Invoices!$L$7:$L$406,Invoices!$D$7:$D$406,"&gt;="&amp;DATE(Settings!$C$13,1,1),Invoices!$D$7:$D$406,"&lt;="&amp;DATE(Settings!$C$13,12,31))</f>
        <v/>
      </c>
      <c r="E6" s="17" t="n"/>
      <c r="F6" s="51">
        <f>SUM(Invoices!$M$7:$M$406)</f>
        <v/>
      </c>
      <c r="G6" s="17" t="n"/>
      <c r="H6" s="51">
        <f>SUMIFS(Invoices!$M$7:$M$406,Invoices!$N$7:$N$406,"Overdue")+SUMIFS(Invoices!$M$7:$M$406,Invoices!$N$7:$N$406,"Partial · overdue")</f>
        <v/>
      </c>
      <c r="I6" s="17" t="n"/>
      <c r="J6" s="22">
        <f>IFERROR(AVERAGE(Invoices!$P$7:$P$406),0)</f>
        <v/>
      </c>
      <c r="K6" s="17" t="n"/>
      <c r="L6" s="22">
        <f>COUNTIF(Invoices!$N$7:$N$406,"Overdue")+COUNTIF(Invoices!$N$7:$N$406,"Partial · overdue")</f>
        <v/>
      </c>
      <c r="M6" s="17" t="n"/>
    </row>
    <row r="7"/>
    <row r="8"/>
    <row r="9">
      <c r="B9" s="23" t="inlineStr">
        <is>
          <t>MONTH BY MONTH</t>
        </is>
      </c>
      <c r="C9" s="24" t="n"/>
      <c r="D9" s="24" t="n"/>
      <c r="E9" s="24" t="n"/>
      <c r="G9" s="23" t="inlineStr">
        <is>
          <t>AGING OF UNPAID INVOICES</t>
        </is>
      </c>
      <c r="H9" s="24" t="n"/>
      <c r="I9" s="24" t="n"/>
    </row>
    <row r="10">
      <c r="B10" s="25" t="inlineStr">
        <is>
          <t>Month</t>
        </is>
      </c>
      <c r="C10" s="25" t="inlineStr">
        <is>
          <t>Invoiced</t>
        </is>
      </c>
      <c r="D10" s="25" t="inlineStr">
        <is>
          <t>Collected</t>
        </is>
      </c>
      <c r="E10" s="25" t="inlineStr">
        <is>
          <t>Invoices</t>
        </is>
      </c>
      <c r="G10" s="25" t="inlineStr">
        <is>
          <t>Bucket</t>
        </is>
      </c>
      <c r="H10" s="25" t="inlineStr">
        <is>
          <t>Balance</t>
        </is>
      </c>
      <c r="I10" s="25" t="inlineStr">
        <is>
          <t>Invoices</t>
        </is>
      </c>
    </row>
    <row r="11">
      <c r="B11" s="52">
        <f>DATE(Settings!$C$13,1,1)</f>
        <v/>
      </c>
      <c r="C11" s="53">
        <f>SUMIFS(Invoices!$I$7:$I$406,Invoices!$D$7:$D$406,"&gt;="&amp;B11,Invoices!$D$7:$D$406,"&lt;"&amp;EDATE(B11,1))</f>
        <v/>
      </c>
      <c r="D11" s="53">
        <f>SUMIFS(Invoices!$L$7:$L$406,Invoices!$K$7:$K$406,"&gt;="&amp;B11,Invoices!$K$7:$K$406,"&lt;"&amp;EDATE(B11,1))</f>
        <v/>
      </c>
      <c r="E11" s="28">
        <f>COUNTIFS(Invoices!$D$7:$D$406,"&gt;="&amp;B11,Invoices!$D$7:$D$406,"&lt;"&amp;EDATE(B11,1))</f>
        <v/>
      </c>
      <c r="G11" s="29" t="inlineStr">
        <is>
          <t>Not yet due</t>
        </is>
      </c>
      <c r="H11" s="53">
        <f>SUMIFS(Invoices!$M$7:$M$406,Invoices!$O$7:$O$406,0)</f>
        <v/>
      </c>
      <c r="I11" s="28">
        <f>COUNTIFS(Invoices!$O$7:$O$406,0)</f>
        <v/>
      </c>
    </row>
    <row r="12">
      <c r="B12" s="52">
        <f>DATE(Settings!$C$13,2,1)</f>
        <v/>
      </c>
      <c r="C12" s="53">
        <f>SUMIFS(Invoices!$I$7:$I$406,Invoices!$D$7:$D$406,"&gt;="&amp;B12,Invoices!$D$7:$D$406,"&lt;"&amp;EDATE(B12,1))</f>
        <v/>
      </c>
      <c r="D12" s="53">
        <f>SUMIFS(Invoices!$L$7:$L$406,Invoices!$K$7:$K$406,"&gt;="&amp;B12,Invoices!$K$7:$K$406,"&lt;"&amp;EDATE(B12,1))</f>
        <v/>
      </c>
      <c r="E12" s="28">
        <f>COUNTIFS(Invoices!$D$7:$D$406,"&gt;="&amp;B12,Invoices!$D$7:$D$406,"&lt;"&amp;EDATE(B12,1))</f>
        <v/>
      </c>
      <c r="G12" s="29" t="inlineStr">
        <is>
          <t>1–30 days</t>
        </is>
      </c>
      <c r="H12" s="53">
        <f>SUMIFS(Invoices!$M$7:$M$406,Invoices!$O$7:$O$406,"&gt;="&amp;1,Invoices!$O$7:$O$406,"&lt;="&amp;30)</f>
        <v/>
      </c>
      <c r="I12" s="28">
        <f>COUNTIFS(Invoices!$O$7:$O$406,"&gt;="&amp;1,Invoices!$O$7:$O$406,"&lt;="&amp;30)</f>
        <v/>
      </c>
    </row>
    <row r="13">
      <c r="B13" s="52">
        <f>DATE(Settings!$C$13,3,1)</f>
        <v/>
      </c>
      <c r="C13" s="53">
        <f>SUMIFS(Invoices!$I$7:$I$406,Invoices!$D$7:$D$406,"&gt;="&amp;B13,Invoices!$D$7:$D$406,"&lt;"&amp;EDATE(B13,1))</f>
        <v/>
      </c>
      <c r="D13" s="53">
        <f>SUMIFS(Invoices!$L$7:$L$406,Invoices!$K$7:$K$406,"&gt;="&amp;B13,Invoices!$K$7:$K$406,"&lt;"&amp;EDATE(B13,1))</f>
        <v/>
      </c>
      <c r="E13" s="28">
        <f>COUNTIFS(Invoices!$D$7:$D$406,"&gt;="&amp;B13,Invoices!$D$7:$D$406,"&lt;"&amp;EDATE(B13,1))</f>
        <v/>
      </c>
      <c r="G13" s="29" t="inlineStr">
        <is>
          <t>31–60 days</t>
        </is>
      </c>
      <c r="H13" s="53">
        <f>SUMIFS(Invoices!$M$7:$M$406,Invoices!$O$7:$O$406,"&gt;="&amp;31,Invoices!$O$7:$O$406,"&lt;="&amp;60)</f>
        <v/>
      </c>
      <c r="I13" s="28">
        <f>COUNTIFS(Invoices!$O$7:$O$406,"&gt;="&amp;31,Invoices!$O$7:$O$406,"&lt;="&amp;60)</f>
        <v/>
      </c>
    </row>
    <row r="14">
      <c r="B14" s="52">
        <f>DATE(Settings!$C$13,4,1)</f>
        <v/>
      </c>
      <c r="C14" s="53">
        <f>SUMIFS(Invoices!$I$7:$I$406,Invoices!$D$7:$D$406,"&gt;="&amp;B14,Invoices!$D$7:$D$406,"&lt;"&amp;EDATE(B14,1))</f>
        <v/>
      </c>
      <c r="D14" s="53">
        <f>SUMIFS(Invoices!$L$7:$L$406,Invoices!$K$7:$K$406,"&gt;="&amp;B14,Invoices!$K$7:$K$406,"&lt;"&amp;EDATE(B14,1))</f>
        <v/>
      </c>
      <c r="E14" s="28">
        <f>COUNTIFS(Invoices!$D$7:$D$406,"&gt;="&amp;B14,Invoices!$D$7:$D$406,"&lt;"&amp;EDATE(B14,1))</f>
        <v/>
      </c>
      <c r="G14" s="29" t="inlineStr">
        <is>
          <t>61–90 days</t>
        </is>
      </c>
      <c r="H14" s="53">
        <f>SUMIFS(Invoices!$M$7:$M$406,Invoices!$O$7:$O$406,"&gt;="&amp;61,Invoices!$O$7:$O$406,"&lt;="&amp;90)</f>
        <v/>
      </c>
      <c r="I14" s="28">
        <f>COUNTIFS(Invoices!$O$7:$O$406,"&gt;="&amp;61,Invoices!$O$7:$O$406,"&lt;="&amp;90)</f>
        <v/>
      </c>
    </row>
    <row r="15">
      <c r="B15" s="52">
        <f>DATE(Settings!$C$13,5,1)</f>
        <v/>
      </c>
      <c r="C15" s="53">
        <f>SUMIFS(Invoices!$I$7:$I$406,Invoices!$D$7:$D$406,"&gt;="&amp;B15,Invoices!$D$7:$D$406,"&lt;"&amp;EDATE(B15,1))</f>
        <v/>
      </c>
      <c r="D15" s="53">
        <f>SUMIFS(Invoices!$L$7:$L$406,Invoices!$K$7:$K$406,"&gt;="&amp;B15,Invoices!$K$7:$K$406,"&lt;"&amp;EDATE(B15,1))</f>
        <v/>
      </c>
      <c r="E15" s="28">
        <f>COUNTIFS(Invoices!$D$7:$D$406,"&gt;="&amp;B15,Invoices!$D$7:$D$406,"&lt;"&amp;EDATE(B15,1))</f>
        <v/>
      </c>
      <c r="G15" s="29" t="inlineStr">
        <is>
          <t>90+ days</t>
        </is>
      </c>
      <c r="H15" s="53">
        <f>SUMIFS(Invoices!$M$7:$M$406,Invoices!$O$7:$O$406,"&gt;="&amp;91)</f>
        <v/>
      </c>
      <c r="I15" s="28">
        <f>COUNTIFS(Invoices!$O$7:$O$406,"&gt;="&amp;91)</f>
        <v/>
      </c>
    </row>
    <row r="16">
      <c r="B16" s="52">
        <f>DATE(Settings!$C$13,6,1)</f>
        <v/>
      </c>
      <c r="C16" s="53">
        <f>SUMIFS(Invoices!$I$7:$I$406,Invoices!$D$7:$D$406,"&gt;="&amp;B16,Invoices!$D$7:$D$406,"&lt;"&amp;EDATE(B16,1))</f>
        <v/>
      </c>
      <c r="D16" s="53">
        <f>SUMIFS(Invoices!$L$7:$L$406,Invoices!$K$7:$K$406,"&gt;="&amp;B16,Invoices!$K$7:$K$406,"&lt;"&amp;EDATE(B16,1))</f>
        <v/>
      </c>
      <c r="E16" s="28">
        <f>COUNTIFS(Invoices!$D$7:$D$406,"&gt;="&amp;B16,Invoices!$D$7:$D$406,"&lt;"&amp;EDATE(B16,1))</f>
        <v/>
      </c>
    </row>
    <row r="17">
      <c r="B17" s="52">
        <f>DATE(Settings!$C$13,7,1)</f>
        <v/>
      </c>
      <c r="C17" s="53">
        <f>SUMIFS(Invoices!$I$7:$I$406,Invoices!$D$7:$D$406,"&gt;="&amp;B17,Invoices!$D$7:$D$406,"&lt;"&amp;EDATE(B17,1))</f>
        <v/>
      </c>
      <c r="D17" s="53">
        <f>SUMIFS(Invoices!$L$7:$L$406,Invoices!$K$7:$K$406,"&gt;="&amp;B17,Invoices!$K$7:$K$406,"&lt;"&amp;EDATE(B17,1))</f>
        <v/>
      </c>
      <c r="E17" s="28">
        <f>COUNTIFS(Invoices!$D$7:$D$406,"&gt;="&amp;B17,Invoices!$D$7:$D$406,"&lt;"&amp;EDATE(B17,1))</f>
        <v/>
      </c>
    </row>
    <row r="18">
      <c r="B18" s="52">
        <f>DATE(Settings!$C$13,8,1)</f>
        <v/>
      </c>
      <c r="C18" s="53">
        <f>SUMIFS(Invoices!$I$7:$I$406,Invoices!$D$7:$D$406,"&gt;="&amp;B18,Invoices!$D$7:$D$406,"&lt;"&amp;EDATE(B18,1))</f>
        <v/>
      </c>
      <c r="D18" s="53">
        <f>SUMIFS(Invoices!$L$7:$L$406,Invoices!$K$7:$K$406,"&gt;="&amp;B18,Invoices!$K$7:$K$406,"&lt;"&amp;EDATE(B18,1))</f>
        <v/>
      </c>
      <c r="E18" s="28">
        <f>COUNTIFS(Invoices!$D$7:$D$406,"&gt;="&amp;B18,Invoices!$D$7:$D$406,"&lt;"&amp;EDATE(B18,1))</f>
        <v/>
      </c>
      <c r="G18" s="23" t="inlineStr">
        <is>
          <t>TOP CLIENTS (outstanding)</t>
        </is>
      </c>
      <c r="H18" s="24" t="n"/>
      <c r="I18" s="24" t="n"/>
    </row>
    <row r="19">
      <c r="B19" s="52">
        <f>DATE(Settings!$C$13,9,1)</f>
        <v/>
      </c>
      <c r="C19" s="53">
        <f>SUMIFS(Invoices!$I$7:$I$406,Invoices!$D$7:$D$406,"&gt;="&amp;B19,Invoices!$D$7:$D$406,"&lt;"&amp;EDATE(B19,1))</f>
        <v/>
      </c>
      <c r="D19" s="53">
        <f>SUMIFS(Invoices!$L$7:$L$406,Invoices!$K$7:$K$406,"&gt;="&amp;B19,Invoices!$K$7:$K$406,"&lt;"&amp;EDATE(B19,1))</f>
        <v/>
      </c>
      <c r="E19" s="28">
        <f>COUNTIFS(Invoices!$D$7:$D$406,"&gt;="&amp;B19,Invoices!$D$7:$D$406,"&lt;"&amp;EDATE(B19,1))</f>
        <v/>
      </c>
      <c r="G19" s="25" t="inlineStr">
        <is>
          <t>Client</t>
        </is>
      </c>
      <c r="H19" s="25" t="inlineStr">
        <is>
          <t>Invoiced</t>
        </is>
      </c>
      <c r="I19" s="25" t="inlineStr">
        <is>
          <t>Outstanding</t>
        </is>
      </c>
    </row>
    <row r="20">
      <c r="B20" s="52">
        <f>DATE(Settings!$C$13,10,1)</f>
        <v/>
      </c>
      <c r="C20" s="53">
        <f>SUMIFS(Invoices!$I$7:$I$406,Invoices!$D$7:$D$406,"&gt;="&amp;B20,Invoices!$D$7:$D$406,"&lt;"&amp;EDATE(B20,1))</f>
        <v/>
      </c>
      <c r="D20" s="53">
        <f>SUMIFS(Invoices!$L$7:$L$406,Invoices!$K$7:$K$406,"&gt;="&amp;B20,Invoices!$K$7:$K$406,"&lt;"&amp;EDATE(B20,1))</f>
        <v/>
      </c>
      <c r="E20" s="28">
        <f>COUNTIFS(Invoices!$D$7:$D$406,"&gt;="&amp;B20,Invoices!$D$7:$D$406,"&lt;"&amp;EDATE(B20,1))</f>
        <v/>
      </c>
      <c r="G20" s="29">
        <f>IF(Clients!B7="","",Clients!B7)</f>
        <v/>
      </c>
      <c r="H20" s="53">
        <f>IF(G20="","",Clients!H7)</f>
        <v/>
      </c>
      <c r="I20" s="53">
        <f>IF(G20="","",Clients!J7)</f>
        <v/>
      </c>
    </row>
    <row r="21">
      <c r="B21" s="52">
        <f>DATE(Settings!$C$13,11,1)</f>
        <v/>
      </c>
      <c r="C21" s="53">
        <f>SUMIFS(Invoices!$I$7:$I$406,Invoices!$D$7:$D$406,"&gt;="&amp;B21,Invoices!$D$7:$D$406,"&lt;"&amp;EDATE(B21,1))</f>
        <v/>
      </c>
      <c r="D21" s="53">
        <f>SUMIFS(Invoices!$L$7:$L$406,Invoices!$K$7:$K$406,"&gt;="&amp;B21,Invoices!$K$7:$K$406,"&lt;"&amp;EDATE(B21,1))</f>
        <v/>
      </c>
      <c r="E21" s="28">
        <f>COUNTIFS(Invoices!$D$7:$D$406,"&gt;="&amp;B21,Invoices!$D$7:$D$406,"&lt;"&amp;EDATE(B21,1))</f>
        <v/>
      </c>
      <c r="G21" s="29">
        <f>IF(Clients!B8="","",Clients!B8)</f>
        <v/>
      </c>
      <c r="H21" s="53">
        <f>IF(G21="","",Clients!H8)</f>
        <v/>
      </c>
      <c r="I21" s="53">
        <f>IF(G21="","",Clients!J8)</f>
        <v/>
      </c>
    </row>
    <row r="22">
      <c r="B22" s="52">
        <f>DATE(Settings!$C$13,12,1)</f>
        <v/>
      </c>
      <c r="C22" s="53">
        <f>SUMIFS(Invoices!$I$7:$I$406,Invoices!$D$7:$D$406,"&gt;="&amp;B22,Invoices!$D$7:$D$406,"&lt;"&amp;EDATE(B22,1))</f>
        <v/>
      </c>
      <c r="D22" s="53">
        <f>SUMIFS(Invoices!$L$7:$L$406,Invoices!$K$7:$K$406,"&gt;="&amp;B22,Invoices!$K$7:$K$406,"&lt;"&amp;EDATE(B22,1))</f>
        <v/>
      </c>
      <c r="E22" s="28">
        <f>COUNTIFS(Invoices!$D$7:$D$406,"&gt;="&amp;B22,Invoices!$D$7:$D$406,"&lt;"&amp;EDATE(B22,1))</f>
        <v/>
      </c>
      <c r="G22" s="29">
        <f>IF(Clients!B9="","",Clients!B9)</f>
        <v/>
      </c>
      <c r="H22" s="53">
        <f>IF(G22="","",Clients!H9)</f>
        <v/>
      </c>
      <c r="I22" s="53">
        <f>IF(G22="","",Clients!J9)</f>
        <v/>
      </c>
    </row>
    <row r="23">
      <c r="B23" s="30" t="inlineStr">
        <is>
          <t>Total</t>
        </is>
      </c>
      <c r="C23" s="54">
        <f>SUM(C11:C22)</f>
        <v/>
      </c>
      <c r="D23" s="54">
        <f>SUM(D11:D22)</f>
        <v/>
      </c>
      <c r="E23" s="32">
        <f>SUM(E11:E22)</f>
        <v/>
      </c>
      <c r="G23" s="29">
        <f>IF(Clients!B10="","",Clients!B10)</f>
        <v/>
      </c>
      <c r="H23" s="53">
        <f>IF(G23="","",Clients!H10)</f>
        <v/>
      </c>
      <c r="I23" s="53">
        <f>IF(G23="","",Clients!J10)</f>
        <v/>
      </c>
    </row>
    <row r="24">
      <c r="G24" s="29">
        <f>IF(Clients!B11="","",Clients!B11)</f>
        <v/>
      </c>
      <c r="H24" s="53">
        <f>IF(G24="","",Clients!H11)</f>
        <v/>
      </c>
      <c r="I24" s="53">
        <f>IF(G24="","",Clients!J11)</f>
        <v/>
      </c>
    </row>
    <row r="25">
      <c r="G25" s="29">
        <f>IF(Clients!B12="","",Clients!B12)</f>
        <v/>
      </c>
      <c r="H25" s="53">
        <f>IF(G25="","",Clients!H12)</f>
        <v/>
      </c>
      <c r="I25" s="53">
        <f>IF(G25="","",Clients!J12)</f>
        <v/>
      </c>
    </row>
  </sheetData>
  <mergeCells count="12">
    <mergeCell ref="D6:E6"/>
    <mergeCell ref="B6:C6"/>
    <mergeCell ref="H6:I6"/>
    <mergeCell ref="J5:K5"/>
    <mergeCell ref="J6:K6"/>
    <mergeCell ref="L6:M6"/>
    <mergeCell ref="B5:C5"/>
    <mergeCell ref="F5:G5"/>
    <mergeCell ref="D5:E5"/>
    <mergeCell ref="F6:G6"/>
    <mergeCell ref="H5:I5"/>
    <mergeCell ref="L5:M5"/>
  </mergeCells>
  <conditionalFormatting sqref="I20:I25">
    <cfRule type="dataBar" priority="1">
      <dataBar>
        <cfvo type="num" val="0"/>
        <cfvo type="max"/>
        <color rgb="00F97316"/>
      </dataBar>
    </cfRule>
  </conditionalFormatting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22" customWidth="1" min="2" max="2"/>
    <col width="18" customWidth="1" min="3" max="3"/>
    <col width="24" customWidth="1" min="4" max="4"/>
    <col width="14" customWidth="1" min="5" max="5"/>
    <col width="28" customWidth="1" min="6" max="6"/>
    <col width="10" customWidth="1" min="7" max="7"/>
    <col width="13" customWidth="1" min="8" max="8"/>
    <col width="13" customWidth="1" min="9" max="9"/>
    <col width="13" customWidth="1" min="10" max="10"/>
  </cols>
  <sheetData>
    <row r="1"/>
    <row r="2">
      <c r="B2" s="1" t="inlineStr">
        <is>
          <t>Clients  (Free Lite)</t>
        </is>
      </c>
    </row>
    <row r="3">
      <c r="B3" s="2" t="inlineStr">
        <is>
          <t>Everyone you bill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25" t="inlineStr">
        <is>
          <t>Client</t>
        </is>
      </c>
      <c r="C6" s="25" t="inlineStr">
        <is>
          <t>Contact person</t>
        </is>
      </c>
      <c r="D6" s="25" t="inlineStr">
        <is>
          <t>Email</t>
        </is>
      </c>
      <c r="E6" s="25" t="inlineStr">
        <is>
          <t>Phone</t>
        </is>
      </c>
      <c r="F6" s="25" t="inlineStr">
        <is>
          <t>Billing address</t>
        </is>
      </c>
      <c r="G6" s="25" t="inlineStr">
        <is>
          <t>Terms (days)</t>
        </is>
      </c>
      <c r="H6" s="25" t="inlineStr">
        <is>
          <t>Invoiced</t>
        </is>
      </c>
      <c r="I6" s="25" t="inlineStr">
        <is>
          <t>Paid</t>
        </is>
      </c>
      <c r="J6" s="25" t="inlineStr">
        <is>
          <t>Outstanding</t>
        </is>
      </c>
    </row>
    <row r="7">
      <c r="B7" s="13" t="inlineStr">
        <is>
          <t>Northwind Labs</t>
        </is>
      </c>
      <c r="C7" s="13" t="inlineStr">
        <is>
          <t>Ana Ruiz</t>
        </is>
      </c>
      <c r="D7" s="13" t="inlineStr">
        <is>
          <t>ap@northwind.example</t>
        </is>
      </c>
      <c r="E7" s="13" t="n"/>
      <c r="F7" s="13" t="n"/>
      <c r="G7" s="13" t="n">
        <v>30</v>
      </c>
      <c r="H7" s="55">
        <f>IF(B7="","",SUMIFS(Invoices!$I$7:$I$406,Invoices!$C$7:$C$406,B7))</f>
        <v/>
      </c>
      <c r="I7" s="55">
        <f>IF(B7="","",SUMIFS(Invoices!$L$7:$L$406,Invoices!$C$7:$C$406,B7))</f>
        <v/>
      </c>
      <c r="J7" s="55">
        <f>IF(B7="","",H7-I7)</f>
        <v/>
      </c>
    </row>
    <row r="8">
      <c r="B8" s="13" t="inlineStr">
        <is>
          <t>Bluepeak Studio</t>
        </is>
      </c>
      <c r="C8" s="13" t="inlineStr">
        <is>
          <t>Sam Lee</t>
        </is>
      </c>
      <c r="D8" s="13" t="inlineStr">
        <is>
          <t>billing@bluepeak.example</t>
        </is>
      </c>
      <c r="E8" s="13" t="n"/>
      <c r="F8" s="13" t="n"/>
      <c r="G8" s="13" t="n">
        <v>14</v>
      </c>
      <c r="H8" s="55">
        <f>IF(B8="","",SUMIFS(Invoices!$I$7:$I$406,Invoices!$C$7:$C$406,B8))</f>
        <v/>
      </c>
      <c r="I8" s="55">
        <f>IF(B8="","",SUMIFS(Invoices!$L$7:$L$406,Invoices!$C$7:$C$406,B8))</f>
        <v/>
      </c>
      <c r="J8" s="55">
        <f>IF(B8="","",H8-I8)</f>
        <v/>
      </c>
    </row>
    <row r="9">
      <c r="B9" s="13" t="inlineStr">
        <is>
          <t>Orbit Health</t>
        </is>
      </c>
      <c r="C9" s="13" t="inlineStr">
        <is>
          <t>Priya N.</t>
        </is>
      </c>
      <c r="D9" s="13" t="inlineStr">
        <is>
          <t>finance@orbit.example</t>
        </is>
      </c>
      <c r="E9" s="13" t="n"/>
      <c r="F9" s="13" t="n"/>
      <c r="G9" s="13" t="n">
        <v>30</v>
      </c>
      <c r="H9" s="55">
        <f>IF(B9="","",SUMIFS(Invoices!$I$7:$I$406,Invoices!$C$7:$C$406,B9))</f>
        <v/>
      </c>
      <c r="I9" s="55">
        <f>IF(B9="","",SUMIFS(Invoices!$L$7:$L$406,Invoices!$C$7:$C$406,B9))</f>
        <v/>
      </c>
      <c r="J9" s="55">
        <f>IF(B9="","",H9-I9)</f>
        <v/>
      </c>
    </row>
    <row r="10">
      <c r="B10" s="13" t="inlineStr">
        <is>
          <t>Cedar &amp; Co</t>
        </is>
      </c>
      <c r="C10" s="13" t="inlineStr">
        <is>
          <t>Tom B.</t>
        </is>
      </c>
      <c r="D10" s="13" t="inlineStr">
        <is>
          <t>tom@cedar.example</t>
        </is>
      </c>
      <c r="E10" s="13" t="n"/>
      <c r="F10" s="13" t="n"/>
      <c r="G10" s="13" t="n">
        <v>15</v>
      </c>
      <c r="H10" s="55">
        <f>IF(B10="","",SUMIFS(Invoices!$I$7:$I$406,Invoices!$C$7:$C$406,B10))</f>
        <v/>
      </c>
      <c r="I10" s="55">
        <f>IF(B10="","",SUMIFS(Invoices!$L$7:$L$406,Invoices!$C$7:$C$406,B10))</f>
        <v/>
      </c>
      <c r="J10" s="55">
        <f>IF(B10="","",H10-I10)</f>
        <v/>
      </c>
    </row>
    <row r="11">
      <c r="B11" s="13" t="inlineStr">
        <is>
          <t>Lumen Analytics</t>
        </is>
      </c>
      <c r="C11" s="13" t="inlineStr">
        <is>
          <t>Jo K.</t>
        </is>
      </c>
      <c r="D11" s="13" t="inlineStr">
        <is>
          <t>ap@lumen.example</t>
        </is>
      </c>
      <c r="E11" s="13" t="n"/>
      <c r="F11" s="13" t="n"/>
      <c r="G11" s="13" t="n">
        <v>45</v>
      </c>
      <c r="H11" s="55">
        <f>IF(B11="","",SUMIFS(Invoices!$I$7:$I$406,Invoices!$C$7:$C$406,B11))</f>
        <v/>
      </c>
      <c r="I11" s="55">
        <f>IF(B11="","",SUMIFS(Invoices!$L$7:$L$406,Invoices!$C$7:$C$406,B11))</f>
        <v/>
      </c>
      <c r="J11" s="55">
        <f>IF(B11="","",H11-I11)</f>
        <v/>
      </c>
    </row>
    <row r="12">
      <c r="B12" s="13" t="inlineStr">
        <is>
          <t>Harbor Bank</t>
        </is>
      </c>
      <c r="C12" s="13" t="inlineStr">
        <is>
          <t>Mia F.</t>
        </is>
      </c>
      <c r="D12" s="13" t="inlineStr">
        <is>
          <t>vendors@harbor.example</t>
        </is>
      </c>
      <c r="E12" s="13" t="n"/>
      <c r="F12" s="13" t="n"/>
      <c r="G12" s="13" t="n">
        <v>60</v>
      </c>
      <c r="H12" s="55">
        <f>IF(B12="","",SUMIFS(Invoices!$I$7:$I$406,Invoices!$C$7:$C$406,B12))</f>
        <v/>
      </c>
      <c r="I12" s="55">
        <f>IF(B12="","",SUMIFS(Invoices!$L$7:$L$406,Invoices!$C$7:$C$406,B12))</f>
        <v/>
      </c>
      <c r="J12" s="55">
        <f>IF(B12="","",H12-I12)</f>
        <v/>
      </c>
    </row>
    <row r="13">
      <c r="B13" s="56" t="inlineStr">
        <is>
          <t>🔒 Free lite version: 6 rows. Unlock more rows, charts and all features in the full version — see the "Upgrade to Full" tab.</t>
        </is>
      </c>
      <c r="C13" s="13" t="n"/>
      <c r="D13" s="13" t="n"/>
      <c r="E13" s="13" t="n"/>
      <c r="F13" s="13" t="n"/>
      <c r="G13" s="13" t="n"/>
      <c r="H13" s="55" t="n"/>
      <c r="I13" s="55" t="n"/>
      <c r="J13" s="55" t="n"/>
    </row>
    <row r="14" hidden="1">
      <c r="B14" s="13" t="n"/>
      <c r="C14" s="13" t="n"/>
      <c r="D14" s="13" t="n"/>
      <c r="E14" s="13" t="n"/>
      <c r="F14" s="13" t="n"/>
      <c r="G14" s="13" t="n"/>
      <c r="H14" s="55">
        <f>IF(B14="","",SUMIFS(Invoices!$I$7:$I$406,Invoices!$C$7:$C$406,B14))</f>
        <v/>
      </c>
      <c r="I14" s="55">
        <f>IF(B14="","",SUMIFS(Invoices!$L$7:$L$406,Invoices!$C$7:$C$406,B14))</f>
        <v/>
      </c>
      <c r="J14" s="55">
        <f>IF(B14="","",H14-I14)</f>
        <v/>
      </c>
    </row>
    <row r="15" hidden="1">
      <c r="B15" s="13" t="n"/>
      <c r="C15" s="13" t="n"/>
      <c r="D15" s="13" t="n"/>
      <c r="E15" s="13" t="n"/>
      <c r="F15" s="13" t="n"/>
      <c r="G15" s="13" t="n"/>
      <c r="H15" s="55">
        <f>IF(B15="","",SUMIFS(Invoices!$I$7:$I$406,Invoices!$C$7:$C$406,B15))</f>
        <v/>
      </c>
      <c r="I15" s="55">
        <f>IF(B15="","",SUMIFS(Invoices!$L$7:$L$406,Invoices!$C$7:$C$406,B15))</f>
        <v/>
      </c>
      <c r="J15" s="55">
        <f>IF(B15="","",H15-I15)</f>
        <v/>
      </c>
    </row>
    <row r="16" hidden="1">
      <c r="B16" s="13" t="n"/>
      <c r="C16" s="13" t="n"/>
      <c r="D16" s="13" t="n"/>
      <c r="E16" s="13" t="n"/>
      <c r="F16" s="13" t="n"/>
      <c r="G16" s="13" t="n"/>
      <c r="H16" s="55">
        <f>IF(B16="","",SUMIFS(Invoices!$I$7:$I$406,Invoices!$C$7:$C$406,B16))</f>
        <v/>
      </c>
      <c r="I16" s="55">
        <f>IF(B16="","",SUMIFS(Invoices!$L$7:$L$406,Invoices!$C$7:$C$406,B16))</f>
        <v/>
      </c>
      <c r="J16" s="55">
        <f>IF(B16="","",H16-I16)</f>
        <v/>
      </c>
    </row>
    <row r="17" hidden="1">
      <c r="B17" s="13" t="n"/>
      <c r="C17" s="13" t="n"/>
      <c r="D17" s="13" t="n"/>
      <c r="E17" s="13" t="n"/>
      <c r="F17" s="13" t="n"/>
      <c r="G17" s="13" t="n"/>
      <c r="H17" s="55">
        <f>IF(B17="","",SUMIFS(Invoices!$I$7:$I$406,Invoices!$C$7:$C$406,B17))</f>
        <v/>
      </c>
      <c r="I17" s="55">
        <f>IF(B17="","",SUMIFS(Invoices!$L$7:$L$406,Invoices!$C$7:$C$406,B17))</f>
        <v/>
      </c>
      <c r="J17" s="55">
        <f>IF(B17="","",H17-I17)</f>
        <v/>
      </c>
    </row>
    <row r="18" hidden="1">
      <c r="B18" s="13" t="n"/>
      <c r="C18" s="13" t="n"/>
      <c r="D18" s="13" t="n"/>
      <c r="E18" s="13" t="n"/>
      <c r="F18" s="13" t="n"/>
      <c r="G18" s="13" t="n"/>
      <c r="H18" s="55">
        <f>IF(B18="","",SUMIFS(Invoices!$I$7:$I$406,Invoices!$C$7:$C$406,B18))</f>
        <v/>
      </c>
      <c r="I18" s="55">
        <f>IF(B18="","",SUMIFS(Invoices!$L$7:$L$406,Invoices!$C$7:$C$406,B18))</f>
        <v/>
      </c>
      <c r="J18" s="55">
        <f>IF(B18="","",H18-I18)</f>
        <v/>
      </c>
    </row>
    <row r="19" hidden="1">
      <c r="B19" s="13" t="n"/>
      <c r="C19" s="13" t="n"/>
      <c r="D19" s="13" t="n"/>
      <c r="E19" s="13" t="n"/>
      <c r="F19" s="13" t="n"/>
      <c r="G19" s="13" t="n"/>
      <c r="H19" s="55">
        <f>IF(B19="","",SUMIFS(Invoices!$I$7:$I$406,Invoices!$C$7:$C$406,B19))</f>
        <v/>
      </c>
      <c r="I19" s="55">
        <f>IF(B19="","",SUMIFS(Invoices!$L$7:$L$406,Invoices!$C$7:$C$406,B19))</f>
        <v/>
      </c>
      <c r="J19" s="55">
        <f>IF(B19="","",H19-I19)</f>
        <v/>
      </c>
    </row>
    <row r="20" hidden="1">
      <c r="B20" s="13" t="n"/>
      <c r="C20" s="13" t="n"/>
      <c r="D20" s="13" t="n"/>
      <c r="E20" s="13" t="n"/>
      <c r="F20" s="13" t="n"/>
      <c r="G20" s="13" t="n"/>
      <c r="H20" s="55">
        <f>IF(B20="","",SUMIFS(Invoices!$I$7:$I$406,Invoices!$C$7:$C$406,B20))</f>
        <v/>
      </c>
      <c r="I20" s="55">
        <f>IF(B20="","",SUMIFS(Invoices!$L$7:$L$406,Invoices!$C$7:$C$406,B20))</f>
        <v/>
      </c>
      <c r="J20" s="55">
        <f>IF(B20="","",H20-I20)</f>
        <v/>
      </c>
    </row>
    <row r="21" hidden="1">
      <c r="B21" s="13" t="n"/>
      <c r="C21" s="13" t="n"/>
      <c r="D21" s="13" t="n"/>
      <c r="E21" s="13" t="n"/>
      <c r="F21" s="13" t="n"/>
      <c r="G21" s="13" t="n"/>
      <c r="H21" s="55">
        <f>IF(B21="","",SUMIFS(Invoices!$I$7:$I$406,Invoices!$C$7:$C$406,B21))</f>
        <v/>
      </c>
      <c r="I21" s="55">
        <f>IF(B21="","",SUMIFS(Invoices!$L$7:$L$406,Invoices!$C$7:$C$406,B21))</f>
        <v/>
      </c>
      <c r="J21" s="55">
        <f>IF(B21="","",H21-I21)</f>
        <v/>
      </c>
    </row>
    <row r="22" hidden="1">
      <c r="B22" s="13" t="n"/>
      <c r="C22" s="13" t="n"/>
      <c r="D22" s="13" t="n"/>
      <c r="E22" s="13" t="n"/>
      <c r="F22" s="13" t="n"/>
      <c r="G22" s="13" t="n"/>
      <c r="H22" s="55">
        <f>IF(B22="","",SUMIFS(Invoices!$I$7:$I$406,Invoices!$C$7:$C$406,B22))</f>
        <v/>
      </c>
      <c r="I22" s="55">
        <f>IF(B22="","",SUMIFS(Invoices!$L$7:$L$406,Invoices!$C$7:$C$406,B22))</f>
        <v/>
      </c>
      <c r="J22" s="55">
        <f>IF(B22="","",H22-I22)</f>
        <v/>
      </c>
    </row>
    <row r="23" hidden="1">
      <c r="B23" s="13" t="n"/>
      <c r="C23" s="13" t="n"/>
      <c r="D23" s="13" t="n"/>
      <c r="E23" s="13" t="n"/>
      <c r="F23" s="13" t="n"/>
      <c r="G23" s="13" t="n"/>
      <c r="H23" s="55">
        <f>IF(B23="","",SUMIFS(Invoices!$I$7:$I$406,Invoices!$C$7:$C$406,B23))</f>
        <v/>
      </c>
      <c r="I23" s="55">
        <f>IF(B23="","",SUMIFS(Invoices!$L$7:$L$406,Invoices!$C$7:$C$406,B23))</f>
        <v/>
      </c>
      <c r="J23" s="55">
        <f>IF(B23="","",H23-I23)</f>
        <v/>
      </c>
    </row>
    <row r="24" hidden="1">
      <c r="B24" s="13" t="n"/>
      <c r="C24" s="13" t="n"/>
      <c r="D24" s="13" t="n"/>
      <c r="E24" s="13" t="n"/>
      <c r="F24" s="13" t="n"/>
      <c r="G24" s="13" t="n"/>
      <c r="H24" s="55">
        <f>IF(B24="","",SUMIFS(Invoices!$I$7:$I$406,Invoices!$C$7:$C$406,B24))</f>
        <v/>
      </c>
      <c r="I24" s="55">
        <f>IF(B24="","",SUMIFS(Invoices!$L$7:$L$406,Invoices!$C$7:$C$406,B24))</f>
        <v/>
      </c>
      <c r="J24" s="55">
        <f>IF(B24="","",H24-I24)</f>
        <v/>
      </c>
    </row>
    <row r="25" hidden="1">
      <c r="B25" s="13" t="n"/>
      <c r="C25" s="13" t="n"/>
      <c r="D25" s="13" t="n"/>
      <c r="E25" s="13" t="n"/>
      <c r="F25" s="13" t="n"/>
      <c r="G25" s="13" t="n"/>
      <c r="H25" s="55">
        <f>IF(B25="","",SUMIFS(Invoices!$I$7:$I$406,Invoices!$C$7:$C$406,B25))</f>
        <v/>
      </c>
      <c r="I25" s="55">
        <f>IF(B25="","",SUMIFS(Invoices!$L$7:$L$406,Invoices!$C$7:$C$406,B25))</f>
        <v/>
      </c>
      <c r="J25" s="55">
        <f>IF(B25="","",H25-I25)</f>
        <v/>
      </c>
    </row>
    <row r="26" hidden="1">
      <c r="B26" s="13" t="n"/>
      <c r="C26" s="13" t="n"/>
      <c r="D26" s="13" t="n"/>
      <c r="E26" s="13" t="n"/>
      <c r="F26" s="13" t="n"/>
      <c r="G26" s="13" t="n"/>
      <c r="H26" s="55">
        <f>IF(B26="","",SUMIFS(Invoices!$I$7:$I$406,Invoices!$C$7:$C$406,B26))</f>
        <v/>
      </c>
      <c r="I26" s="55">
        <f>IF(B26="","",SUMIFS(Invoices!$L$7:$L$406,Invoices!$C$7:$C$406,B26))</f>
        <v/>
      </c>
      <c r="J26" s="55">
        <f>IF(B26="","",H26-I26)</f>
        <v/>
      </c>
    </row>
    <row r="27" hidden="1">
      <c r="B27" s="13" t="n"/>
      <c r="C27" s="13" t="n"/>
      <c r="D27" s="13" t="n"/>
      <c r="E27" s="13" t="n"/>
      <c r="F27" s="13" t="n"/>
      <c r="G27" s="13" t="n"/>
      <c r="H27" s="55">
        <f>IF(B27="","",SUMIFS(Invoices!$I$7:$I$406,Invoices!$C$7:$C$406,B27))</f>
        <v/>
      </c>
      <c r="I27" s="55">
        <f>IF(B27="","",SUMIFS(Invoices!$L$7:$L$406,Invoices!$C$7:$C$406,B27))</f>
        <v/>
      </c>
      <c r="J27" s="55">
        <f>IF(B27="","",H27-I27)</f>
        <v/>
      </c>
    </row>
    <row r="28" hidden="1">
      <c r="B28" s="13" t="n"/>
      <c r="C28" s="13" t="n"/>
      <c r="D28" s="13" t="n"/>
      <c r="E28" s="13" t="n"/>
      <c r="F28" s="13" t="n"/>
      <c r="G28" s="13" t="n"/>
      <c r="H28" s="55">
        <f>IF(B28="","",SUMIFS(Invoices!$I$7:$I$406,Invoices!$C$7:$C$406,B28))</f>
        <v/>
      </c>
      <c r="I28" s="55">
        <f>IF(B28="","",SUMIFS(Invoices!$L$7:$L$406,Invoices!$C$7:$C$406,B28))</f>
        <v/>
      </c>
      <c r="J28" s="55">
        <f>IF(B28="","",H28-I28)</f>
        <v/>
      </c>
    </row>
    <row r="29" hidden="1">
      <c r="B29" s="13" t="n"/>
      <c r="C29" s="13" t="n"/>
      <c r="D29" s="13" t="n"/>
      <c r="E29" s="13" t="n"/>
      <c r="F29" s="13" t="n"/>
      <c r="G29" s="13" t="n"/>
      <c r="H29" s="55">
        <f>IF(B29="","",SUMIFS(Invoices!$I$7:$I$406,Invoices!$C$7:$C$406,B29))</f>
        <v/>
      </c>
      <c r="I29" s="55">
        <f>IF(B29="","",SUMIFS(Invoices!$L$7:$L$406,Invoices!$C$7:$C$406,B29))</f>
        <v/>
      </c>
      <c r="J29" s="55">
        <f>IF(B29="","",H29-I29)</f>
        <v/>
      </c>
    </row>
    <row r="30" hidden="1">
      <c r="B30" s="13" t="n"/>
      <c r="C30" s="13" t="n"/>
      <c r="D30" s="13" t="n"/>
      <c r="E30" s="13" t="n"/>
      <c r="F30" s="13" t="n"/>
      <c r="G30" s="13" t="n"/>
      <c r="H30" s="55">
        <f>IF(B30="","",SUMIFS(Invoices!$I$7:$I$406,Invoices!$C$7:$C$406,B30))</f>
        <v/>
      </c>
      <c r="I30" s="55">
        <f>IF(B30="","",SUMIFS(Invoices!$L$7:$L$406,Invoices!$C$7:$C$406,B30))</f>
        <v/>
      </c>
      <c r="J30" s="55">
        <f>IF(B30="","",H30-I30)</f>
        <v/>
      </c>
    </row>
    <row r="31" hidden="1">
      <c r="B31" s="13" t="n"/>
      <c r="C31" s="13" t="n"/>
      <c r="D31" s="13" t="n"/>
      <c r="E31" s="13" t="n"/>
      <c r="F31" s="13" t="n"/>
      <c r="G31" s="13" t="n"/>
      <c r="H31" s="55">
        <f>IF(B31="","",SUMIFS(Invoices!$I$7:$I$406,Invoices!$C$7:$C$406,B31))</f>
        <v/>
      </c>
      <c r="I31" s="55">
        <f>IF(B31="","",SUMIFS(Invoices!$L$7:$L$406,Invoices!$C$7:$C$406,B31))</f>
        <v/>
      </c>
      <c r="J31" s="55">
        <f>IF(B31="","",H31-I31)</f>
        <v/>
      </c>
    </row>
    <row r="32" hidden="1">
      <c r="B32" s="13" t="n"/>
      <c r="C32" s="13" t="n"/>
      <c r="D32" s="13" t="n"/>
      <c r="E32" s="13" t="n"/>
      <c r="F32" s="13" t="n"/>
      <c r="G32" s="13" t="n"/>
      <c r="H32" s="55">
        <f>IF(B32="","",SUMIFS(Invoices!$I$7:$I$406,Invoices!$C$7:$C$406,B32))</f>
        <v/>
      </c>
      <c r="I32" s="55">
        <f>IF(B32="","",SUMIFS(Invoices!$L$7:$L$406,Invoices!$C$7:$C$406,B32))</f>
        <v/>
      </c>
      <c r="J32" s="55">
        <f>IF(B32="","",H32-I32)</f>
        <v/>
      </c>
    </row>
    <row r="33" hidden="1">
      <c r="B33" s="13" t="n"/>
      <c r="C33" s="13" t="n"/>
      <c r="D33" s="13" t="n"/>
      <c r="E33" s="13" t="n"/>
      <c r="F33" s="13" t="n"/>
      <c r="G33" s="13" t="n"/>
      <c r="H33" s="55">
        <f>IF(B33="","",SUMIFS(Invoices!$I$7:$I$406,Invoices!$C$7:$C$406,B33))</f>
        <v/>
      </c>
      <c r="I33" s="55">
        <f>IF(B33="","",SUMIFS(Invoices!$L$7:$L$406,Invoices!$C$7:$C$406,B33))</f>
        <v/>
      </c>
      <c r="J33" s="55">
        <f>IF(B33="","",H33-I33)</f>
        <v/>
      </c>
    </row>
    <row r="34" hidden="1">
      <c r="B34" s="13" t="n"/>
      <c r="C34" s="13" t="n"/>
      <c r="D34" s="13" t="n"/>
      <c r="E34" s="13" t="n"/>
      <c r="F34" s="13" t="n"/>
      <c r="G34" s="13" t="n"/>
      <c r="H34" s="55">
        <f>IF(B34="","",SUMIFS(Invoices!$I$7:$I$406,Invoices!$C$7:$C$406,B34))</f>
        <v/>
      </c>
      <c r="I34" s="55">
        <f>IF(B34="","",SUMIFS(Invoices!$L$7:$L$406,Invoices!$C$7:$C$406,B34))</f>
        <v/>
      </c>
      <c r="J34" s="55">
        <f>IF(B34="","",H34-I34)</f>
        <v/>
      </c>
    </row>
    <row r="35" hidden="1">
      <c r="B35" s="13" t="n"/>
      <c r="C35" s="13" t="n"/>
      <c r="D35" s="13" t="n"/>
      <c r="E35" s="13" t="n"/>
      <c r="F35" s="13" t="n"/>
      <c r="G35" s="13" t="n"/>
      <c r="H35" s="55">
        <f>IF(B35="","",SUMIFS(Invoices!$I$7:$I$406,Invoices!$C$7:$C$406,B35))</f>
        <v/>
      </c>
      <c r="I35" s="55">
        <f>IF(B35="","",SUMIFS(Invoices!$L$7:$L$406,Invoices!$C$7:$C$406,B35))</f>
        <v/>
      </c>
      <c r="J35" s="55">
        <f>IF(B35="","",H35-I35)</f>
        <v/>
      </c>
    </row>
    <row r="36" hidden="1">
      <c r="B36" s="13" t="n"/>
      <c r="C36" s="13" t="n"/>
      <c r="D36" s="13" t="n"/>
      <c r="E36" s="13" t="n"/>
      <c r="F36" s="13" t="n"/>
      <c r="G36" s="13" t="n"/>
      <c r="H36" s="55">
        <f>IF(B36="","",SUMIFS(Invoices!$I$7:$I$406,Invoices!$C$7:$C$406,B36))</f>
        <v/>
      </c>
      <c r="I36" s="55">
        <f>IF(B36="","",SUMIFS(Invoices!$L$7:$L$406,Invoices!$C$7:$C$406,B36))</f>
        <v/>
      </c>
      <c r="J36" s="55">
        <f>IF(B36="","",H36-I36)</f>
        <v/>
      </c>
    </row>
    <row r="37" hidden="1">
      <c r="B37" s="13" t="n"/>
      <c r="C37" s="13" t="n"/>
      <c r="D37" s="13" t="n"/>
      <c r="E37" s="13" t="n"/>
      <c r="F37" s="13" t="n"/>
      <c r="G37" s="13" t="n"/>
      <c r="H37" s="55">
        <f>IF(B37="","",SUMIFS(Invoices!$I$7:$I$406,Invoices!$C$7:$C$406,B37))</f>
        <v/>
      </c>
      <c r="I37" s="55">
        <f>IF(B37="","",SUMIFS(Invoices!$L$7:$L$406,Invoices!$C$7:$C$406,B37))</f>
        <v/>
      </c>
      <c r="J37" s="55">
        <f>IF(B37="","",H37-I37)</f>
        <v/>
      </c>
    </row>
    <row r="38" hidden="1">
      <c r="B38" s="13" t="n"/>
      <c r="C38" s="13" t="n"/>
      <c r="D38" s="13" t="n"/>
      <c r="E38" s="13" t="n"/>
      <c r="F38" s="13" t="n"/>
      <c r="G38" s="13" t="n"/>
      <c r="H38" s="55">
        <f>IF(B38="","",SUMIFS(Invoices!$I$7:$I$406,Invoices!$C$7:$C$406,B38))</f>
        <v/>
      </c>
      <c r="I38" s="55">
        <f>IF(B38="","",SUMIFS(Invoices!$L$7:$L$406,Invoices!$C$7:$C$406,B38))</f>
        <v/>
      </c>
      <c r="J38" s="55">
        <f>IF(B38="","",H38-I38)</f>
        <v/>
      </c>
    </row>
    <row r="39" hidden="1">
      <c r="B39" s="13" t="n"/>
      <c r="C39" s="13" t="n"/>
      <c r="D39" s="13" t="n"/>
      <c r="E39" s="13" t="n"/>
      <c r="F39" s="13" t="n"/>
      <c r="G39" s="13" t="n"/>
      <c r="H39" s="55">
        <f>IF(B39="","",SUMIFS(Invoices!$I$7:$I$406,Invoices!$C$7:$C$406,B39))</f>
        <v/>
      </c>
      <c r="I39" s="55">
        <f>IF(B39="","",SUMIFS(Invoices!$L$7:$L$406,Invoices!$C$7:$C$406,B39))</f>
        <v/>
      </c>
      <c r="J39" s="55">
        <f>IF(B39="","",H39-I39)</f>
        <v/>
      </c>
    </row>
    <row r="40" hidden="1">
      <c r="B40" s="13" t="n"/>
      <c r="C40" s="13" t="n"/>
      <c r="D40" s="13" t="n"/>
      <c r="E40" s="13" t="n"/>
      <c r="F40" s="13" t="n"/>
      <c r="G40" s="13" t="n"/>
      <c r="H40" s="55">
        <f>IF(B40="","",SUMIFS(Invoices!$I$7:$I$406,Invoices!$C$7:$C$406,B40))</f>
        <v/>
      </c>
      <c r="I40" s="55">
        <f>IF(B40="","",SUMIFS(Invoices!$L$7:$L$406,Invoices!$C$7:$C$406,B40))</f>
        <v/>
      </c>
      <c r="J40" s="55">
        <f>IF(B40="","",H40-I40)</f>
        <v/>
      </c>
    </row>
    <row r="41" hidden="1">
      <c r="B41" s="13" t="n"/>
      <c r="C41" s="13" t="n"/>
      <c r="D41" s="13" t="n"/>
      <c r="E41" s="13" t="n"/>
      <c r="F41" s="13" t="n"/>
      <c r="G41" s="13" t="n"/>
      <c r="H41" s="55">
        <f>IF(B41="","",SUMIFS(Invoices!$I$7:$I$406,Invoices!$C$7:$C$406,B41))</f>
        <v/>
      </c>
      <c r="I41" s="55">
        <f>IF(B41="","",SUMIFS(Invoices!$L$7:$L$406,Invoices!$C$7:$C$406,B41))</f>
        <v/>
      </c>
      <c r="J41" s="55">
        <f>IF(B41="","",H41-I41)</f>
        <v/>
      </c>
    </row>
    <row r="42" hidden="1">
      <c r="B42" s="13" t="n"/>
      <c r="C42" s="13" t="n"/>
      <c r="D42" s="13" t="n"/>
      <c r="E42" s="13" t="n"/>
      <c r="F42" s="13" t="n"/>
      <c r="G42" s="13" t="n"/>
      <c r="H42" s="55">
        <f>IF(B42="","",SUMIFS(Invoices!$I$7:$I$406,Invoices!$C$7:$C$406,B42))</f>
        <v/>
      </c>
      <c r="I42" s="55">
        <f>IF(B42="","",SUMIFS(Invoices!$L$7:$L$406,Invoices!$C$7:$C$406,B42))</f>
        <v/>
      </c>
      <c r="J42" s="55">
        <f>IF(B42="","",H42-I42)</f>
        <v/>
      </c>
    </row>
    <row r="43" hidden="1">
      <c r="B43" s="13" t="n"/>
      <c r="C43" s="13" t="n"/>
      <c r="D43" s="13" t="n"/>
      <c r="E43" s="13" t="n"/>
      <c r="F43" s="13" t="n"/>
      <c r="G43" s="13" t="n"/>
      <c r="H43" s="55">
        <f>IF(B43="","",SUMIFS(Invoices!$I$7:$I$406,Invoices!$C$7:$C$406,B43))</f>
        <v/>
      </c>
      <c r="I43" s="55">
        <f>IF(B43="","",SUMIFS(Invoices!$L$7:$L$406,Invoices!$C$7:$C$406,B43))</f>
        <v/>
      </c>
      <c r="J43" s="55">
        <f>IF(B43="","",H43-I43)</f>
        <v/>
      </c>
    </row>
    <row r="44" hidden="1">
      <c r="B44" s="13" t="n"/>
      <c r="C44" s="13" t="n"/>
      <c r="D44" s="13" t="n"/>
      <c r="E44" s="13" t="n"/>
      <c r="F44" s="13" t="n"/>
      <c r="G44" s="13" t="n"/>
      <c r="H44" s="55">
        <f>IF(B44="","",SUMIFS(Invoices!$I$7:$I$406,Invoices!$C$7:$C$406,B44))</f>
        <v/>
      </c>
      <c r="I44" s="55">
        <f>IF(B44="","",SUMIFS(Invoices!$L$7:$L$406,Invoices!$C$7:$C$406,B44))</f>
        <v/>
      </c>
      <c r="J44" s="55">
        <f>IF(B44="","",H44-I44)</f>
        <v/>
      </c>
    </row>
    <row r="45" hidden="1">
      <c r="B45" s="13" t="n"/>
      <c r="C45" s="13" t="n"/>
      <c r="D45" s="13" t="n"/>
      <c r="E45" s="13" t="n"/>
      <c r="F45" s="13" t="n"/>
      <c r="G45" s="13" t="n"/>
      <c r="H45" s="55">
        <f>IF(B45="","",SUMIFS(Invoices!$I$7:$I$406,Invoices!$C$7:$C$406,B45))</f>
        <v/>
      </c>
      <c r="I45" s="55">
        <f>IF(B45="","",SUMIFS(Invoices!$L$7:$L$406,Invoices!$C$7:$C$406,B45))</f>
        <v/>
      </c>
      <c r="J45" s="55">
        <f>IF(B45="","",H45-I45)</f>
        <v/>
      </c>
    </row>
    <row r="46" hidden="1">
      <c r="B46" s="13" t="n"/>
      <c r="C46" s="13" t="n"/>
      <c r="D46" s="13" t="n"/>
      <c r="E46" s="13" t="n"/>
      <c r="F46" s="13" t="n"/>
      <c r="G46" s="13" t="n"/>
      <c r="H46" s="55">
        <f>IF(B46="","",SUMIFS(Invoices!$I$7:$I$406,Invoices!$C$7:$C$406,B46))</f>
        <v/>
      </c>
      <c r="I46" s="55">
        <f>IF(B46="","",SUMIFS(Invoices!$L$7:$L$406,Invoices!$C$7:$C$406,B46))</f>
        <v/>
      </c>
      <c r="J46" s="55">
        <f>IF(B46="","",H46-I46)</f>
        <v/>
      </c>
    </row>
    <row r="47" hidden="1">
      <c r="B47" s="13" t="n"/>
      <c r="C47" s="13" t="n"/>
      <c r="D47" s="13" t="n"/>
      <c r="E47" s="13" t="n"/>
      <c r="F47" s="13" t="n"/>
      <c r="G47" s="13" t="n"/>
      <c r="H47" s="55">
        <f>IF(B47="","",SUMIFS(Invoices!$I$7:$I$406,Invoices!$C$7:$C$406,B47))</f>
        <v/>
      </c>
      <c r="I47" s="55">
        <f>IF(B47="","",SUMIFS(Invoices!$L$7:$L$406,Invoices!$C$7:$C$406,B47))</f>
        <v/>
      </c>
      <c r="J47" s="55">
        <f>IF(B47="","",H47-I47)</f>
        <v/>
      </c>
    </row>
    <row r="48" hidden="1">
      <c r="B48" s="13" t="n"/>
      <c r="C48" s="13" t="n"/>
      <c r="D48" s="13" t="n"/>
      <c r="E48" s="13" t="n"/>
      <c r="F48" s="13" t="n"/>
      <c r="G48" s="13" t="n"/>
      <c r="H48" s="55">
        <f>IF(B48="","",SUMIFS(Invoices!$I$7:$I$406,Invoices!$C$7:$C$406,B48))</f>
        <v/>
      </c>
      <c r="I48" s="55">
        <f>IF(B48="","",SUMIFS(Invoices!$L$7:$L$406,Invoices!$C$7:$C$406,B48))</f>
        <v/>
      </c>
      <c r="J48" s="55">
        <f>IF(B48="","",H48-I48)</f>
        <v/>
      </c>
    </row>
    <row r="49" hidden="1">
      <c r="B49" s="13" t="n"/>
      <c r="C49" s="13" t="n"/>
      <c r="D49" s="13" t="n"/>
      <c r="E49" s="13" t="n"/>
      <c r="F49" s="13" t="n"/>
      <c r="G49" s="13" t="n"/>
      <c r="H49" s="55">
        <f>IF(B49="","",SUMIFS(Invoices!$I$7:$I$406,Invoices!$C$7:$C$406,B49))</f>
        <v/>
      </c>
      <c r="I49" s="55">
        <f>IF(B49="","",SUMIFS(Invoices!$L$7:$L$406,Invoices!$C$7:$C$406,B49))</f>
        <v/>
      </c>
      <c r="J49" s="55">
        <f>IF(B49="","",H49-I49)</f>
        <v/>
      </c>
    </row>
    <row r="50" hidden="1">
      <c r="B50" s="13" t="n"/>
      <c r="C50" s="13" t="n"/>
      <c r="D50" s="13" t="n"/>
      <c r="E50" s="13" t="n"/>
      <c r="F50" s="13" t="n"/>
      <c r="G50" s="13" t="n"/>
      <c r="H50" s="55">
        <f>IF(B50="","",SUMIFS(Invoices!$I$7:$I$406,Invoices!$C$7:$C$406,B50))</f>
        <v/>
      </c>
      <c r="I50" s="55">
        <f>IF(B50="","",SUMIFS(Invoices!$L$7:$L$406,Invoices!$C$7:$C$406,B50))</f>
        <v/>
      </c>
      <c r="J50" s="55">
        <f>IF(B50="","",H50-I50)</f>
        <v/>
      </c>
    </row>
    <row r="51" hidden="1">
      <c r="B51" s="13" t="n"/>
      <c r="C51" s="13" t="n"/>
      <c r="D51" s="13" t="n"/>
      <c r="E51" s="13" t="n"/>
      <c r="F51" s="13" t="n"/>
      <c r="G51" s="13" t="n"/>
      <c r="H51" s="55">
        <f>IF(B51="","",SUMIFS(Invoices!$I$7:$I$406,Invoices!$C$7:$C$406,B51))</f>
        <v/>
      </c>
      <c r="I51" s="55">
        <f>IF(B51="","",SUMIFS(Invoices!$L$7:$L$406,Invoices!$C$7:$C$406,B51))</f>
        <v/>
      </c>
      <c r="J51" s="55">
        <f>IF(B51="","",H51-I51)</f>
        <v/>
      </c>
    </row>
    <row r="52" hidden="1">
      <c r="B52" s="13" t="n"/>
      <c r="C52" s="13" t="n"/>
      <c r="D52" s="13" t="n"/>
      <c r="E52" s="13" t="n"/>
      <c r="F52" s="13" t="n"/>
      <c r="G52" s="13" t="n"/>
      <c r="H52" s="55">
        <f>IF(B52="","",SUMIFS(Invoices!$I$7:$I$406,Invoices!$C$7:$C$406,B52))</f>
        <v/>
      </c>
      <c r="I52" s="55">
        <f>IF(B52="","",SUMIFS(Invoices!$L$7:$L$406,Invoices!$C$7:$C$406,B52))</f>
        <v/>
      </c>
      <c r="J52" s="55">
        <f>IF(B52="","",H52-I52)</f>
        <v/>
      </c>
    </row>
    <row r="53" hidden="1">
      <c r="B53" s="13" t="n"/>
      <c r="C53" s="13" t="n"/>
      <c r="D53" s="13" t="n"/>
      <c r="E53" s="13" t="n"/>
      <c r="F53" s="13" t="n"/>
      <c r="G53" s="13" t="n"/>
      <c r="H53" s="55">
        <f>IF(B53="","",SUMIFS(Invoices!$I$7:$I$406,Invoices!$C$7:$C$406,B53))</f>
        <v/>
      </c>
      <c r="I53" s="55">
        <f>IF(B53="","",SUMIFS(Invoices!$L$7:$L$406,Invoices!$C$7:$C$406,B53))</f>
        <v/>
      </c>
      <c r="J53" s="55">
        <f>IF(B53="","",H53-I53)</f>
        <v/>
      </c>
    </row>
    <row r="54" hidden="1">
      <c r="B54" s="13" t="n"/>
      <c r="C54" s="13" t="n"/>
      <c r="D54" s="13" t="n"/>
      <c r="E54" s="13" t="n"/>
      <c r="F54" s="13" t="n"/>
      <c r="G54" s="13" t="n"/>
      <c r="H54" s="55">
        <f>IF(B54="","",SUMIFS(Invoices!$I$7:$I$406,Invoices!$C$7:$C$406,B54))</f>
        <v/>
      </c>
      <c r="I54" s="55">
        <f>IF(B54="","",SUMIFS(Invoices!$L$7:$L$406,Invoices!$C$7:$C$406,B54))</f>
        <v/>
      </c>
      <c r="J54" s="55">
        <f>IF(B54="","",H54-I54)</f>
        <v/>
      </c>
    </row>
    <row r="55" hidden="1">
      <c r="B55" s="13" t="n"/>
      <c r="C55" s="13" t="n"/>
      <c r="D55" s="13" t="n"/>
      <c r="E55" s="13" t="n"/>
      <c r="F55" s="13" t="n"/>
      <c r="G55" s="13" t="n"/>
      <c r="H55" s="55">
        <f>IF(B55="","",SUMIFS(Invoices!$I$7:$I$406,Invoices!$C$7:$C$406,B55))</f>
        <v/>
      </c>
      <c r="I55" s="55">
        <f>IF(B55="","",SUMIFS(Invoices!$L$7:$L$406,Invoices!$C$7:$C$406,B55))</f>
        <v/>
      </c>
      <c r="J55" s="55">
        <f>IF(B55="","",H55-I55)</f>
        <v/>
      </c>
    </row>
    <row r="56" hidden="1">
      <c r="B56" s="13" t="n"/>
      <c r="C56" s="13" t="n"/>
      <c r="D56" s="13" t="n"/>
      <c r="E56" s="13" t="n"/>
      <c r="F56" s="13" t="n"/>
      <c r="G56" s="13" t="n"/>
      <c r="H56" s="55">
        <f>IF(B56="","",SUMIFS(Invoices!$I$7:$I$406,Invoices!$C$7:$C$406,B56))</f>
        <v/>
      </c>
      <c r="I56" s="55">
        <f>IF(B56="","",SUMIFS(Invoices!$L$7:$L$406,Invoices!$C$7:$C$406,B56))</f>
        <v/>
      </c>
      <c r="J56" s="55">
        <f>IF(B56="","",H56-I56)</f>
        <v/>
      </c>
    </row>
    <row r="57" hidden="1">
      <c r="B57" s="13" t="n"/>
      <c r="C57" s="13" t="n"/>
      <c r="D57" s="13" t="n"/>
      <c r="E57" s="13" t="n"/>
      <c r="F57" s="13" t="n"/>
      <c r="G57" s="13" t="n"/>
      <c r="H57" s="55">
        <f>IF(B57="","",SUMIFS(Invoices!$I$7:$I$406,Invoices!$C$7:$C$406,B57))</f>
        <v/>
      </c>
      <c r="I57" s="55">
        <f>IF(B57="","",SUMIFS(Invoices!$L$7:$L$406,Invoices!$C$7:$C$406,B57))</f>
        <v/>
      </c>
      <c r="J57" s="55">
        <f>IF(B57="","",H57-I57)</f>
        <v/>
      </c>
    </row>
    <row r="58" hidden="1">
      <c r="B58" s="13" t="n"/>
      <c r="C58" s="13" t="n"/>
      <c r="D58" s="13" t="n"/>
      <c r="E58" s="13" t="n"/>
      <c r="F58" s="13" t="n"/>
      <c r="G58" s="13" t="n"/>
      <c r="H58" s="55">
        <f>IF(B58="","",SUMIFS(Invoices!$I$7:$I$406,Invoices!$C$7:$C$406,B58))</f>
        <v/>
      </c>
      <c r="I58" s="55">
        <f>IF(B58="","",SUMIFS(Invoices!$L$7:$L$406,Invoices!$C$7:$C$406,B58))</f>
        <v/>
      </c>
      <c r="J58" s="55">
        <f>IF(B58="","",H58-I58)</f>
        <v/>
      </c>
    </row>
    <row r="59" hidden="1">
      <c r="B59" s="13" t="n"/>
      <c r="C59" s="13" t="n"/>
      <c r="D59" s="13" t="n"/>
      <c r="E59" s="13" t="n"/>
      <c r="F59" s="13" t="n"/>
      <c r="G59" s="13" t="n"/>
      <c r="H59" s="55">
        <f>IF(B59="","",SUMIFS(Invoices!$I$7:$I$406,Invoices!$C$7:$C$406,B59))</f>
        <v/>
      </c>
      <c r="I59" s="55">
        <f>IF(B59="","",SUMIFS(Invoices!$L$7:$L$406,Invoices!$C$7:$C$406,B59))</f>
        <v/>
      </c>
      <c r="J59" s="55">
        <f>IF(B59="","",H59-I59)</f>
        <v/>
      </c>
    </row>
    <row r="60" hidden="1">
      <c r="B60" s="13" t="n"/>
      <c r="C60" s="13" t="n"/>
      <c r="D60" s="13" t="n"/>
      <c r="E60" s="13" t="n"/>
      <c r="F60" s="13" t="n"/>
      <c r="G60" s="13" t="n"/>
      <c r="H60" s="55">
        <f>IF(B60="","",SUMIFS(Invoices!$I$7:$I$406,Invoices!$C$7:$C$406,B60))</f>
        <v/>
      </c>
      <c r="I60" s="55">
        <f>IF(B60="","",SUMIFS(Invoices!$L$7:$L$406,Invoices!$C$7:$C$406,B60))</f>
        <v/>
      </c>
      <c r="J60" s="55">
        <f>IF(B60="","",H60-I60)</f>
        <v/>
      </c>
    </row>
    <row r="61" hidden="1">
      <c r="B61" s="13" t="n"/>
      <c r="C61" s="13" t="n"/>
      <c r="D61" s="13" t="n"/>
      <c r="E61" s="13" t="n"/>
      <c r="F61" s="13" t="n"/>
      <c r="G61" s="13" t="n"/>
      <c r="H61" s="55">
        <f>IF(B61="","",SUMIFS(Invoices!$I$7:$I$406,Invoices!$C$7:$C$406,B61))</f>
        <v/>
      </c>
      <c r="I61" s="55">
        <f>IF(B61="","",SUMIFS(Invoices!$L$7:$L$406,Invoices!$C$7:$C$406,B61))</f>
        <v/>
      </c>
      <c r="J61" s="55">
        <f>IF(B61="","",H61-I61)</f>
        <v/>
      </c>
    </row>
    <row r="62" hidden="1">
      <c r="B62" s="13" t="n"/>
      <c r="C62" s="13" t="n"/>
      <c r="D62" s="13" t="n"/>
      <c r="E62" s="13" t="n"/>
      <c r="F62" s="13" t="n"/>
      <c r="G62" s="13" t="n"/>
      <c r="H62" s="55">
        <f>IF(B62="","",SUMIFS(Invoices!$I$7:$I$406,Invoices!$C$7:$C$406,B62))</f>
        <v/>
      </c>
      <c r="I62" s="55">
        <f>IF(B62="","",SUMIFS(Invoices!$L$7:$L$406,Invoices!$C$7:$C$406,B62))</f>
        <v/>
      </c>
      <c r="J62" s="55">
        <f>IF(B62="","",H62-I62)</f>
        <v/>
      </c>
    </row>
    <row r="63" hidden="1">
      <c r="B63" s="13" t="n"/>
      <c r="C63" s="13" t="n"/>
      <c r="D63" s="13" t="n"/>
      <c r="E63" s="13" t="n"/>
      <c r="F63" s="13" t="n"/>
      <c r="G63" s="13" t="n"/>
      <c r="H63" s="55">
        <f>IF(B63="","",SUMIFS(Invoices!$I$7:$I$406,Invoices!$C$7:$C$406,B63))</f>
        <v/>
      </c>
      <c r="I63" s="55">
        <f>IF(B63="","",SUMIFS(Invoices!$L$7:$L$406,Invoices!$C$7:$C$406,B63))</f>
        <v/>
      </c>
      <c r="J63" s="55">
        <f>IF(B63="","",H63-I63)</f>
        <v/>
      </c>
    </row>
    <row r="64" hidden="1">
      <c r="B64" s="13" t="n"/>
      <c r="C64" s="13" t="n"/>
      <c r="D64" s="13" t="n"/>
      <c r="E64" s="13" t="n"/>
      <c r="F64" s="13" t="n"/>
      <c r="G64" s="13" t="n"/>
      <c r="H64" s="55">
        <f>IF(B64="","",SUMIFS(Invoices!$I$7:$I$406,Invoices!$C$7:$C$406,B64))</f>
        <v/>
      </c>
      <c r="I64" s="55">
        <f>IF(B64="","",SUMIFS(Invoices!$L$7:$L$406,Invoices!$C$7:$C$406,B64))</f>
        <v/>
      </c>
      <c r="J64" s="55">
        <f>IF(B64="","",H64-I64)</f>
        <v/>
      </c>
    </row>
    <row r="65" hidden="1">
      <c r="B65" s="13" t="n"/>
      <c r="C65" s="13" t="n"/>
      <c r="D65" s="13" t="n"/>
      <c r="E65" s="13" t="n"/>
      <c r="F65" s="13" t="n"/>
      <c r="G65" s="13" t="n"/>
      <c r="H65" s="55">
        <f>IF(B65="","",SUMIFS(Invoices!$I$7:$I$406,Invoices!$C$7:$C$406,B65))</f>
        <v/>
      </c>
      <c r="I65" s="55">
        <f>IF(B65="","",SUMIFS(Invoices!$L$7:$L$406,Invoices!$C$7:$C$406,B65))</f>
        <v/>
      </c>
      <c r="J65" s="55">
        <f>IF(B65="","",H65-I65)</f>
        <v/>
      </c>
    </row>
    <row r="66" hidden="1">
      <c r="B66" s="13" t="n"/>
      <c r="C66" s="13" t="n"/>
      <c r="D66" s="13" t="n"/>
      <c r="E66" s="13" t="n"/>
      <c r="F66" s="13" t="n"/>
      <c r="G66" s="13" t="n"/>
      <c r="H66" s="55">
        <f>IF(B66="","",SUMIFS(Invoices!$I$7:$I$406,Invoices!$C$7:$C$406,B66))</f>
        <v/>
      </c>
      <c r="I66" s="55">
        <f>IF(B66="","",SUMIFS(Invoices!$L$7:$L$406,Invoices!$C$7:$C$406,B66))</f>
        <v/>
      </c>
      <c r="J66" s="55">
        <f>IF(B66="","",H66-I66)</f>
        <v/>
      </c>
    </row>
    <row r="67" hidden="1">
      <c r="B67" s="13" t="n"/>
      <c r="C67" s="13" t="n"/>
      <c r="D67" s="13" t="n"/>
      <c r="E67" s="13" t="n"/>
      <c r="F67" s="13" t="n"/>
      <c r="G67" s="13" t="n"/>
      <c r="H67" s="55">
        <f>IF(B67="","",SUMIFS(Invoices!$I$7:$I$406,Invoices!$C$7:$C$406,B67))</f>
        <v/>
      </c>
      <c r="I67" s="55">
        <f>IF(B67="","",SUMIFS(Invoices!$L$7:$L$406,Invoices!$C$7:$C$406,B67))</f>
        <v/>
      </c>
      <c r="J67" s="55">
        <f>IF(B67="","",H67-I67)</f>
        <v/>
      </c>
    </row>
    <row r="68" hidden="1">
      <c r="B68" s="13" t="n"/>
      <c r="C68" s="13" t="n"/>
      <c r="D68" s="13" t="n"/>
      <c r="E68" s="13" t="n"/>
      <c r="F68" s="13" t="n"/>
      <c r="G68" s="13" t="n"/>
      <c r="H68" s="55">
        <f>IF(B68="","",SUMIFS(Invoices!$I$7:$I$406,Invoices!$C$7:$C$406,B68))</f>
        <v/>
      </c>
      <c r="I68" s="55">
        <f>IF(B68="","",SUMIFS(Invoices!$L$7:$L$406,Invoices!$C$7:$C$406,B68))</f>
        <v/>
      </c>
      <c r="J68" s="55">
        <f>IF(B68="","",H68-I68)</f>
        <v/>
      </c>
    </row>
    <row r="69" hidden="1">
      <c r="B69" s="13" t="n"/>
      <c r="C69" s="13" t="n"/>
      <c r="D69" s="13" t="n"/>
      <c r="E69" s="13" t="n"/>
      <c r="F69" s="13" t="n"/>
      <c r="G69" s="13" t="n"/>
      <c r="H69" s="55">
        <f>IF(B69="","",SUMIFS(Invoices!$I$7:$I$406,Invoices!$C$7:$C$406,B69))</f>
        <v/>
      </c>
      <c r="I69" s="55">
        <f>IF(B69="","",SUMIFS(Invoices!$L$7:$L$406,Invoices!$C$7:$C$406,B69))</f>
        <v/>
      </c>
      <c r="J69" s="55">
        <f>IF(B69="","",H69-I69)</f>
        <v/>
      </c>
    </row>
    <row r="70" hidden="1">
      <c r="B70" s="13" t="n"/>
      <c r="C70" s="13" t="n"/>
      <c r="D70" s="13" t="n"/>
      <c r="E70" s="13" t="n"/>
      <c r="F70" s="13" t="n"/>
      <c r="G70" s="13" t="n"/>
      <c r="H70" s="55">
        <f>IF(B70="","",SUMIFS(Invoices!$I$7:$I$406,Invoices!$C$7:$C$406,B70))</f>
        <v/>
      </c>
      <c r="I70" s="55">
        <f>IF(B70="","",SUMIFS(Invoices!$L$7:$L$406,Invoices!$C$7:$C$406,B70))</f>
        <v/>
      </c>
      <c r="J70" s="55">
        <f>IF(B70="","",H70-I70)</f>
        <v/>
      </c>
    </row>
    <row r="71" hidden="1">
      <c r="B71" s="13" t="n"/>
      <c r="C71" s="13" t="n"/>
      <c r="D71" s="13" t="n"/>
      <c r="E71" s="13" t="n"/>
      <c r="F71" s="13" t="n"/>
      <c r="G71" s="13" t="n"/>
      <c r="H71" s="55">
        <f>IF(B71="","",SUMIFS(Invoices!$I$7:$I$406,Invoices!$C$7:$C$406,B71))</f>
        <v/>
      </c>
      <c r="I71" s="55">
        <f>IF(B71="","",SUMIFS(Invoices!$L$7:$L$406,Invoices!$C$7:$C$406,B71))</f>
        <v/>
      </c>
      <c r="J71" s="55">
        <f>IF(B71="","",H71-I71)</f>
        <v/>
      </c>
    </row>
    <row r="72" hidden="1">
      <c r="B72" s="13" t="n"/>
      <c r="C72" s="13" t="n"/>
      <c r="D72" s="13" t="n"/>
      <c r="E72" s="13" t="n"/>
      <c r="F72" s="13" t="n"/>
      <c r="G72" s="13" t="n"/>
      <c r="H72" s="55">
        <f>IF(B72="","",SUMIFS(Invoices!$I$7:$I$406,Invoices!$C$7:$C$406,B72))</f>
        <v/>
      </c>
      <c r="I72" s="55">
        <f>IF(B72="","",SUMIFS(Invoices!$L$7:$L$406,Invoices!$C$7:$C$406,B72))</f>
        <v/>
      </c>
      <c r="J72" s="55">
        <f>IF(B72="","",H72-I72)</f>
        <v/>
      </c>
    </row>
    <row r="73" hidden="1">
      <c r="B73" s="13" t="n"/>
      <c r="C73" s="13" t="n"/>
      <c r="D73" s="13" t="n"/>
      <c r="E73" s="13" t="n"/>
      <c r="F73" s="13" t="n"/>
      <c r="G73" s="13" t="n"/>
      <c r="H73" s="55">
        <f>IF(B73="","",SUMIFS(Invoices!$I$7:$I$406,Invoices!$C$7:$C$406,B73))</f>
        <v/>
      </c>
      <c r="I73" s="55">
        <f>IF(B73="","",SUMIFS(Invoices!$L$7:$L$406,Invoices!$C$7:$C$406,B73))</f>
        <v/>
      </c>
      <c r="J73" s="55">
        <f>IF(B73="","",H73-I73)</f>
        <v/>
      </c>
    </row>
    <row r="74" hidden="1">
      <c r="B74" s="13" t="n"/>
      <c r="C74" s="13" t="n"/>
      <c r="D74" s="13" t="n"/>
      <c r="E74" s="13" t="n"/>
      <c r="F74" s="13" t="n"/>
      <c r="G74" s="13" t="n"/>
      <c r="H74" s="55">
        <f>IF(B74="","",SUMIFS(Invoices!$I$7:$I$406,Invoices!$C$7:$C$406,B74))</f>
        <v/>
      </c>
      <c r="I74" s="55">
        <f>IF(B74="","",SUMIFS(Invoices!$L$7:$L$406,Invoices!$C$7:$C$406,B74))</f>
        <v/>
      </c>
      <c r="J74" s="55">
        <f>IF(B74="","",H74-I74)</f>
        <v/>
      </c>
    </row>
    <row r="75" hidden="1">
      <c r="B75" s="13" t="n"/>
      <c r="C75" s="13" t="n"/>
      <c r="D75" s="13" t="n"/>
      <c r="E75" s="13" t="n"/>
      <c r="F75" s="13" t="n"/>
      <c r="G75" s="13" t="n"/>
      <c r="H75" s="55">
        <f>IF(B75="","",SUMIFS(Invoices!$I$7:$I$406,Invoices!$C$7:$C$406,B75))</f>
        <v/>
      </c>
      <c r="I75" s="55">
        <f>IF(B75="","",SUMIFS(Invoices!$L$7:$L$406,Invoices!$C$7:$C$406,B75))</f>
        <v/>
      </c>
      <c r="J75" s="55">
        <f>IF(B75="","",H75-I75)</f>
        <v/>
      </c>
    </row>
    <row r="76" hidden="1">
      <c r="B76" s="13" t="n"/>
      <c r="C76" s="13" t="n"/>
      <c r="D76" s="13" t="n"/>
      <c r="E76" s="13" t="n"/>
      <c r="F76" s="13" t="n"/>
      <c r="G76" s="13" t="n"/>
      <c r="H76" s="55">
        <f>IF(B76="","",SUMIFS(Invoices!$I$7:$I$406,Invoices!$C$7:$C$406,B76))</f>
        <v/>
      </c>
      <c r="I76" s="55">
        <f>IF(B76="","",SUMIFS(Invoices!$L$7:$L$406,Invoices!$C$7:$C$406,B76))</f>
        <v/>
      </c>
      <c r="J76" s="55">
        <f>IF(B76="","",H76-I76)</f>
        <v/>
      </c>
    </row>
    <row r="77" hidden="1">
      <c r="B77" s="13" t="n"/>
      <c r="C77" s="13" t="n"/>
      <c r="D77" s="13" t="n"/>
      <c r="E77" s="13" t="n"/>
      <c r="F77" s="13" t="n"/>
      <c r="G77" s="13" t="n"/>
      <c r="H77" s="55">
        <f>IF(B77="","",SUMIFS(Invoices!$I$7:$I$406,Invoices!$C$7:$C$406,B77))</f>
        <v/>
      </c>
      <c r="I77" s="55">
        <f>IF(B77="","",SUMIFS(Invoices!$L$7:$L$406,Invoices!$C$7:$C$406,B77))</f>
        <v/>
      </c>
      <c r="J77" s="55">
        <f>IF(B77="","",H77-I77)</f>
        <v/>
      </c>
    </row>
    <row r="78" hidden="1">
      <c r="B78" s="13" t="n"/>
      <c r="C78" s="13" t="n"/>
      <c r="D78" s="13" t="n"/>
      <c r="E78" s="13" t="n"/>
      <c r="F78" s="13" t="n"/>
      <c r="G78" s="13" t="n"/>
      <c r="H78" s="55">
        <f>IF(B78="","",SUMIFS(Invoices!$I$7:$I$406,Invoices!$C$7:$C$406,B78))</f>
        <v/>
      </c>
      <c r="I78" s="55">
        <f>IF(B78="","",SUMIFS(Invoices!$L$7:$L$406,Invoices!$C$7:$C$406,B78))</f>
        <v/>
      </c>
      <c r="J78" s="55">
        <f>IF(B78="","",H78-I78)</f>
        <v/>
      </c>
    </row>
    <row r="79" hidden="1">
      <c r="B79" s="13" t="n"/>
      <c r="C79" s="13" t="n"/>
      <c r="D79" s="13" t="n"/>
      <c r="E79" s="13" t="n"/>
      <c r="F79" s="13" t="n"/>
      <c r="G79" s="13" t="n"/>
      <c r="H79" s="55">
        <f>IF(B79="","",SUMIFS(Invoices!$I$7:$I$406,Invoices!$C$7:$C$406,B79))</f>
        <v/>
      </c>
      <c r="I79" s="55">
        <f>IF(B79="","",SUMIFS(Invoices!$L$7:$L$406,Invoices!$C$7:$C$406,B79))</f>
        <v/>
      </c>
      <c r="J79" s="55">
        <f>IF(B79="","",H79-I79)</f>
        <v/>
      </c>
    </row>
    <row r="80" hidden="1">
      <c r="B80" s="13" t="n"/>
      <c r="C80" s="13" t="n"/>
      <c r="D80" s="13" t="n"/>
      <c r="E80" s="13" t="n"/>
      <c r="F80" s="13" t="n"/>
      <c r="G80" s="13" t="n"/>
      <c r="H80" s="55">
        <f>IF(B80="","",SUMIFS(Invoices!$I$7:$I$406,Invoices!$C$7:$C$406,B80))</f>
        <v/>
      </c>
      <c r="I80" s="55">
        <f>IF(B80="","",SUMIFS(Invoices!$L$7:$L$406,Invoices!$C$7:$C$406,B80))</f>
        <v/>
      </c>
      <c r="J80" s="55">
        <f>IF(B80="","",H80-I80)</f>
        <v/>
      </c>
    </row>
    <row r="81" hidden="1">
      <c r="B81" s="13" t="n"/>
      <c r="C81" s="13" t="n"/>
      <c r="D81" s="13" t="n"/>
      <c r="E81" s="13" t="n"/>
      <c r="F81" s="13" t="n"/>
      <c r="G81" s="13" t="n"/>
      <c r="H81" s="55">
        <f>IF(B81="","",SUMIFS(Invoices!$I$7:$I$406,Invoices!$C$7:$C$406,B81))</f>
        <v/>
      </c>
      <c r="I81" s="55">
        <f>IF(B81="","",SUMIFS(Invoices!$L$7:$L$406,Invoices!$C$7:$C$406,B81))</f>
        <v/>
      </c>
      <c r="J81" s="55">
        <f>IF(B81="","",H81-I81)</f>
        <v/>
      </c>
    </row>
    <row r="82" hidden="1">
      <c r="B82" s="13" t="n"/>
      <c r="C82" s="13" t="n"/>
      <c r="D82" s="13" t="n"/>
      <c r="E82" s="13" t="n"/>
      <c r="F82" s="13" t="n"/>
      <c r="G82" s="13" t="n"/>
      <c r="H82" s="55">
        <f>IF(B82="","",SUMIFS(Invoices!$I$7:$I$406,Invoices!$C$7:$C$406,B82))</f>
        <v/>
      </c>
      <c r="I82" s="55">
        <f>IF(B82="","",SUMIFS(Invoices!$L$7:$L$406,Invoices!$C$7:$C$406,B82))</f>
        <v/>
      </c>
      <c r="J82" s="55">
        <f>IF(B82="","",H82-I82)</f>
        <v/>
      </c>
    </row>
    <row r="83" hidden="1">
      <c r="B83" s="13" t="n"/>
      <c r="C83" s="13" t="n"/>
      <c r="D83" s="13" t="n"/>
      <c r="E83" s="13" t="n"/>
      <c r="F83" s="13" t="n"/>
      <c r="G83" s="13" t="n"/>
      <c r="H83" s="55">
        <f>IF(B83="","",SUMIFS(Invoices!$I$7:$I$406,Invoices!$C$7:$C$406,B83))</f>
        <v/>
      </c>
      <c r="I83" s="55">
        <f>IF(B83="","",SUMIFS(Invoices!$L$7:$L$406,Invoices!$C$7:$C$406,B83))</f>
        <v/>
      </c>
      <c r="J83" s="55">
        <f>IF(B83="","",H83-I83)</f>
        <v/>
      </c>
    </row>
    <row r="84" hidden="1">
      <c r="B84" s="13" t="n"/>
      <c r="C84" s="13" t="n"/>
      <c r="D84" s="13" t="n"/>
      <c r="E84" s="13" t="n"/>
      <c r="F84" s="13" t="n"/>
      <c r="G84" s="13" t="n"/>
      <c r="H84" s="55">
        <f>IF(B84="","",SUMIFS(Invoices!$I$7:$I$406,Invoices!$C$7:$C$406,B84))</f>
        <v/>
      </c>
      <c r="I84" s="55">
        <f>IF(B84="","",SUMIFS(Invoices!$L$7:$L$406,Invoices!$C$7:$C$406,B84))</f>
        <v/>
      </c>
      <c r="J84" s="55">
        <f>IF(B84="","",H84-I84)</f>
        <v/>
      </c>
    </row>
    <row r="85" hidden="1">
      <c r="B85" s="13" t="n"/>
      <c r="C85" s="13" t="n"/>
      <c r="D85" s="13" t="n"/>
      <c r="E85" s="13" t="n"/>
      <c r="F85" s="13" t="n"/>
      <c r="G85" s="13" t="n"/>
      <c r="H85" s="55">
        <f>IF(B85="","",SUMIFS(Invoices!$I$7:$I$406,Invoices!$C$7:$C$406,B85))</f>
        <v/>
      </c>
      <c r="I85" s="55">
        <f>IF(B85="","",SUMIFS(Invoices!$L$7:$L$406,Invoices!$C$7:$C$406,B85))</f>
        <v/>
      </c>
      <c r="J85" s="55">
        <f>IF(B85="","",H85-I85)</f>
        <v/>
      </c>
    </row>
    <row r="86" hidden="1">
      <c r="B86" s="13" t="n"/>
      <c r="C86" s="13" t="n"/>
      <c r="D86" s="13" t="n"/>
      <c r="E86" s="13" t="n"/>
      <c r="F86" s="13" t="n"/>
      <c r="G86" s="13" t="n"/>
      <c r="H86" s="55">
        <f>IF(B86="","",SUMIFS(Invoices!$I$7:$I$406,Invoices!$C$7:$C$406,B86))</f>
        <v/>
      </c>
      <c r="I86" s="55">
        <f>IF(B86="","",SUMIFS(Invoices!$L$7:$L$406,Invoices!$C$7:$C$406,B86))</f>
        <v/>
      </c>
      <c r="J86" s="55">
        <f>IF(B86="","",H86-I86)</f>
        <v/>
      </c>
    </row>
    <row r="87" hidden="1">
      <c r="B87" s="13" t="n"/>
      <c r="C87" s="13" t="n"/>
      <c r="D87" s="13" t="n"/>
      <c r="E87" s="13" t="n"/>
      <c r="F87" s="13" t="n"/>
      <c r="G87" s="13" t="n"/>
      <c r="H87" s="55">
        <f>IF(B87="","",SUMIFS(Invoices!$I$7:$I$406,Invoices!$C$7:$C$406,B87))</f>
        <v/>
      </c>
      <c r="I87" s="55">
        <f>IF(B87="","",SUMIFS(Invoices!$L$7:$L$406,Invoices!$C$7:$C$406,B87))</f>
        <v/>
      </c>
      <c r="J87" s="55">
        <f>IF(B87="","",H87-I87)</f>
        <v/>
      </c>
    </row>
    <row r="88" hidden="1">
      <c r="B88" s="13" t="n"/>
      <c r="C88" s="13" t="n"/>
      <c r="D88" s="13" t="n"/>
      <c r="E88" s="13" t="n"/>
      <c r="F88" s="13" t="n"/>
      <c r="G88" s="13" t="n"/>
      <c r="H88" s="55">
        <f>IF(B88="","",SUMIFS(Invoices!$I$7:$I$406,Invoices!$C$7:$C$406,B88))</f>
        <v/>
      </c>
      <c r="I88" s="55">
        <f>IF(B88="","",SUMIFS(Invoices!$L$7:$L$406,Invoices!$C$7:$C$406,B88))</f>
        <v/>
      </c>
      <c r="J88" s="55">
        <f>IF(B88="","",H88-I88)</f>
        <v/>
      </c>
    </row>
    <row r="89" hidden="1">
      <c r="B89" s="13" t="n"/>
      <c r="C89" s="13" t="n"/>
      <c r="D89" s="13" t="n"/>
      <c r="E89" s="13" t="n"/>
      <c r="F89" s="13" t="n"/>
      <c r="G89" s="13" t="n"/>
      <c r="H89" s="55">
        <f>IF(B89="","",SUMIFS(Invoices!$I$7:$I$406,Invoices!$C$7:$C$406,B89))</f>
        <v/>
      </c>
      <c r="I89" s="55">
        <f>IF(B89="","",SUMIFS(Invoices!$L$7:$L$406,Invoices!$C$7:$C$406,B89))</f>
        <v/>
      </c>
      <c r="J89" s="55">
        <f>IF(B89="","",H89-I89)</f>
        <v/>
      </c>
    </row>
    <row r="90" hidden="1">
      <c r="B90" s="13" t="n"/>
      <c r="C90" s="13" t="n"/>
      <c r="D90" s="13" t="n"/>
      <c r="E90" s="13" t="n"/>
      <c r="F90" s="13" t="n"/>
      <c r="G90" s="13" t="n"/>
      <c r="H90" s="55">
        <f>IF(B90="","",SUMIFS(Invoices!$I$7:$I$406,Invoices!$C$7:$C$406,B90))</f>
        <v/>
      </c>
      <c r="I90" s="55">
        <f>IF(B90="","",SUMIFS(Invoices!$L$7:$L$406,Invoices!$C$7:$C$406,B90))</f>
        <v/>
      </c>
      <c r="J90" s="55">
        <f>IF(B90="","",H90-I90)</f>
        <v/>
      </c>
    </row>
    <row r="91" hidden="1">
      <c r="B91" s="13" t="n"/>
      <c r="C91" s="13" t="n"/>
      <c r="D91" s="13" t="n"/>
      <c r="E91" s="13" t="n"/>
      <c r="F91" s="13" t="n"/>
      <c r="G91" s="13" t="n"/>
      <c r="H91" s="55">
        <f>IF(B91="","",SUMIFS(Invoices!$I$7:$I$406,Invoices!$C$7:$C$406,B91))</f>
        <v/>
      </c>
      <c r="I91" s="55">
        <f>IF(B91="","",SUMIFS(Invoices!$L$7:$L$406,Invoices!$C$7:$C$406,B91))</f>
        <v/>
      </c>
      <c r="J91" s="55">
        <f>IF(B91="","",H91-I91)</f>
        <v/>
      </c>
    </row>
    <row r="92" hidden="1">
      <c r="B92" s="13" t="n"/>
      <c r="C92" s="13" t="n"/>
      <c r="D92" s="13" t="n"/>
      <c r="E92" s="13" t="n"/>
      <c r="F92" s="13" t="n"/>
      <c r="G92" s="13" t="n"/>
      <c r="H92" s="55">
        <f>IF(B92="","",SUMIFS(Invoices!$I$7:$I$406,Invoices!$C$7:$C$406,B92))</f>
        <v/>
      </c>
      <c r="I92" s="55">
        <f>IF(B92="","",SUMIFS(Invoices!$L$7:$L$406,Invoices!$C$7:$C$406,B92))</f>
        <v/>
      </c>
      <c r="J92" s="55">
        <f>IF(B92="","",H92-I92)</f>
        <v/>
      </c>
    </row>
    <row r="93" hidden="1">
      <c r="B93" s="13" t="n"/>
      <c r="C93" s="13" t="n"/>
      <c r="D93" s="13" t="n"/>
      <c r="E93" s="13" t="n"/>
      <c r="F93" s="13" t="n"/>
      <c r="G93" s="13" t="n"/>
      <c r="H93" s="55">
        <f>IF(B93="","",SUMIFS(Invoices!$I$7:$I$406,Invoices!$C$7:$C$406,B93))</f>
        <v/>
      </c>
      <c r="I93" s="55">
        <f>IF(B93="","",SUMIFS(Invoices!$L$7:$L$406,Invoices!$C$7:$C$406,B93))</f>
        <v/>
      </c>
      <c r="J93" s="55">
        <f>IF(B93="","",H93-I93)</f>
        <v/>
      </c>
    </row>
    <row r="94" hidden="1">
      <c r="B94" s="13" t="n"/>
      <c r="C94" s="13" t="n"/>
      <c r="D94" s="13" t="n"/>
      <c r="E94" s="13" t="n"/>
      <c r="F94" s="13" t="n"/>
      <c r="G94" s="13" t="n"/>
      <c r="H94" s="55">
        <f>IF(B94="","",SUMIFS(Invoices!$I$7:$I$406,Invoices!$C$7:$C$406,B94))</f>
        <v/>
      </c>
      <c r="I94" s="55">
        <f>IF(B94="","",SUMIFS(Invoices!$L$7:$L$406,Invoices!$C$7:$C$406,B94))</f>
        <v/>
      </c>
      <c r="J94" s="55">
        <f>IF(B94="","",H94-I94)</f>
        <v/>
      </c>
    </row>
    <row r="95" hidden="1">
      <c r="B95" s="13" t="n"/>
      <c r="C95" s="13" t="n"/>
      <c r="D95" s="13" t="n"/>
      <c r="E95" s="13" t="n"/>
      <c r="F95" s="13" t="n"/>
      <c r="G95" s="13" t="n"/>
      <c r="H95" s="55">
        <f>IF(B95="","",SUMIFS(Invoices!$I$7:$I$406,Invoices!$C$7:$C$406,B95))</f>
        <v/>
      </c>
      <c r="I95" s="55">
        <f>IF(B95="","",SUMIFS(Invoices!$L$7:$L$406,Invoices!$C$7:$C$406,B95))</f>
        <v/>
      </c>
      <c r="J95" s="55">
        <f>IF(B95="","",H95-I95)</f>
        <v/>
      </c>
    </row>
    <row r="96" hidden="1">
      <c r="B96" s="13" t="n"/>
      <c r="C96" s="13" t="n"/>
      <c r="D96" s="13" t="n"/>
      <c r="E96" s="13" t="n"/>
      <c r="F96" s="13" t="n"/>
      <c r="G96" s="13" t="n"/>
      <c r="H96" s="55">
        <f>IF(B96="","",SUMIFS(Invoices!$I$7:$I$406,Invoices!$C$7:$C$406,B96))</f>
        <v/>
      </c>
      <c r="I96" s="55">
        <f>IF(B96="","",SUMIFS(Invoices!$L$7:$L$406,Invoices!$C$7:$C$406,B96))</f>
        <v/>
      </c>
      <c r="J96" s="55">
        <f>IF(B96="","",H96-I96)</f>
        <v/>
      </c>
    </row>
    <row r="97" hidden="1">
      <c r="B97" s="13" t="n"/>
      <c r="C97" s="13" t="n"/>
      <c r="D97" s="13" t="n"/>
      <c r="E97" s="13" t="n"/>
      <c r="F97" s="13" t="n"/>
      <c r="G97" s="13" t="n"/>
      <c r="H97" s="55">
        <f>IF(B97="","",SUMIFS(Invoices!$I$7:$I$406,Invoices!$C$7:$C$406,B97))</f>
        <v/>
      </c>
      <c r="I97" s="55">
        <f>IF(B97="","",SUMIFS(Invoices!$L$7:$L$406,Invoices!$C$7:$C$406,B97))</f>
        <v/>
      </c>
      <c r="J97" s="55">
        <f>IF(B97="","",H97-I97)</f>
        <v/>
      </c>
    </row>
    <row r="98" hidden="1">
      <c r="B98" s="13" t="n"/>
      <c r="C98" s="13" t="n"/>
      <c r="D98" s="13" t="n"/>
      <c r="E98" s="13" t="n"/>
      <c r="F98" s="13" t="n"/>
      <c r="G98" s="13" t="n"/>
      <c r="H98" s="55">
        <f>IF(B98="","",SUMIFS(Invoices!$I$7:$I$406,Invoices!$C$7:$C$406,B98))</f>
        <v/>
      </c>
      <c r="I98" s="55">
        <f>IF(B98="","",SUMIFS(Invoices!$L$7:$L$406,Invoices!$C$7:$C$406,B98))</f>
        <v/>
      </c>
      <c r="J98" s="55">
        <f>IF(B98="","",H98-I98)</f>
        <v/>
      </c>
    </row>
    <row r="99" hidden="1">
      <c r="B99" s="13" t="n"/>
      <c r="C99" s="13" t="n"/>
      <c r="D99" s="13" t="n"/>
      <c r="E99" s="13" t="n"/>
      <c r="F99" s="13" t="n"/>
      <c r="G99" s="13" t="n"/>
      <c r="H99" s="55">
        <f>IF(B99="","",SUMIFS(Invoices!$I$7:$I$406,Invoices!$C$7:$C$406,B99))</f>
        <v/>
      </c>
      <c r="I99" s="55">
        <f>IF(B99="","",SUMIFS(Invoices!$L$7:$L$406,Invoices!$C$7:$C$406,B99))</f>
        <v/>
      </c>
      <c r="J99" s="55">
        <f>IF(B99="","",H99-I99)</f>
        <v/>
      </c>
    </row>
    <row r="100" hidden="1">
      <c r="B100" s="13" t="n"/>
      <c r="C100" s="13" t="n"/>
      <c r="D100" s="13" t="n"/>
      <c r="E100" s="13" t="n"/>
      <c r="F100" s="13" t="n"/>
      <c r="G100" s="13" t="n"/>
      <c r="H100" s="55">
        <f>IF(B100="","",SUMIFS(Invoices!$I$7:$I$406,Invoices!$C$7:$C$406,B100))</f>
        <v/>
      </c>
      <c r="I100" s="55">
        <f>IF(B100="","",SUMIFS(Invoices!$L$7:$L$406,Invoices!$C$7:$C$406,B100))</f>
        <v/>
      </c>
      <c r="J100" s="55">
        <f>IF(B100="","",H100-I100)</f>
        <v/>
      </c>
    </row>
    <row r="101" hidden="1">
      <c r="B101" s="13" t="n"/>
      <c r="C101" s="13" t="n"/>
      <c r="D101" s="13" t="n"/>
      <c r="E101" s="13" t="n"/>
      <c r="F101" s="13" t="n"/>
      <c r="G101" s="13" t="n"/>
      <c r="H101" s="55">
        <f>IF(B101="","",SUMIFS(Invoices!$I$7:$I$406,Invoices!$C$7:$C$406,B101))</f>
        <v/>
      </c>
      <c r="I101" s="55">
        <f>IF(B101="","",SUMIFS(Invoices!$L$7:$L$406,Invoices!$C$7:$C$406,B101))</f>
        <v/>
      </c>
      <c r="J101" s="55">
        <f>IF(B101="","",H101-I101)</f>
        <v/>
      </c>
    </row>
    <row r="102" hidden="1">
      <c r="B102" s="13" t="n"/>
      <c r="C102" s="13" t="n"/>
      <c r="D102" s="13" t="n"/>
      <c r="E102" s="13" t="n"/>
      <c r="F102" s="13" t="n"/>
      <c r="G102" s="13" t="n"/>
      <c r="H102" s="55">
        <f>IF(B102="","",SUMIFS(Invoices!$I$7:$I$406,Invoices!$C$7:$C$406,B102))</f>
        <v/>
      </c>
      <c r="I102" s="55">
        <f>IF(B102="","",SUMIFS(Invoices!$L$7:$L$406,Invoices!$C$7:$C$406,B102))</f>
        <v/>
      </c>
      <c r="J102" s="55">
        <f>IF(B102="","",H102-I102)</f>
        <v/>
      </c>
    </row>
    <row r="103" hidden="1">
      <c r="B103" s="13" t="n"/>
      <c r="C103" s="13" t="n"/>
      <c r="D103" s="13" t="n"/>
      <c r="E103" s="13" t="n"/>
      <c r="F103" s="13" t="n"/>
      <c r="G103" s="13" t="n"/>
      <c r="H103" s="55">
        <f>IF(B103="","",SUMIFS(Invoices!$I$7:$I$406,Invoices!$C$7:$C$406,B103))</f>
        <v/>
      </c>
      <c r="I103" s="55">
        <f>IF(B103="","",SUMIFS(Invoices!$L$7:$L$406,Invoices!$C$7:$C$406,B103))</f>
        <v/>
      </c>
      <c r="J103" s="55">
        <f>IF(B103="","",H103-I103)</f>
        <v/>
      </c>
    </row>
    <row r="104" hidden="1">
      <c r="B104" s="13" t="n"/>
      <c r="C104" s="13" t="n"/>
      <c r="D104" s="13" t="n"/>
      <c r="E104" s="13" t="n"/>
      <c r="F104" s="13" t="n"/>
      <c r="G104" s="13" t="n"/>
      <c r="H104" s="55">
        <f>IF(B104="","",SUMIFS(Invoices!$I$7:$I$406,Invoices!$C$7:$C$406,B104))</f>
        <v/>
      </c>
      <c r="I104" s="55">
        <f>IF(B104="","",SUMIFS(Invoices!$L$7:$L$406,Invoices!$C$7:$C$406,B104))</f>
        <v/>
      </c>
      <c r="J104" s="55">
        <f>IF(B104="","",H104-I104)</f>
        <v/>
      </c>
    </row>
    <row r="105" hidden="1">
      <c r="B105" s="13" t="n"/>
      <c r="C105" s="13" t="n"/>
      <c r="D105" s="13" t="n"/>
      <c r="E105" s="13" t="n"/>
      <c r="F105" s="13" t="n"/>
      <c r="G105" s="13" t="n"/>
      <c r="H105" s="55">
        <f>IF(B105="","",SUMIFS(Invoices!$I$7:$I$406,Invoices!$C$7:$C$406,B105))</f>
        <v/>
      </c>
      <c r="I105" s="55">
        <f>IF(B105="","",SUMIFS(Invoices!$L$7:$L$406,Invoices!$C$7:$C$406,B105))</f>
        <v/>
      </c>
      <c r="J105" s="55">
        <f>IF(B105="","",H105-I105)</f>
        <v/>
      </c>
    </row>
    <row r="106" hidden="1">
      <c r="B106" s="13" t="n"/>
      <c r="C106" s="13" t="n"/>
      <c r="D106" s="13" t="n"/>
      <c r="E106" s="13" t="n"/>
      <c r="F106" s="13" t="n"/>
      <c r="G106" s="13" t="n"/>
      <c r="H106" s="55">
        <f>IF(B106="","",SUMIFS(Invoices!$I$7:$I$406,Invoices!$C$7:$C$406,B106))</f>
        <v/>
      </c>
      <c r="I106" s="55">
        <f>IF(B106="","",SUMIFS(Invoices!$L$7:$L$406,Invoices!$C$7:$C$406,B106))</f>
        <v/>
      </c>
      <c r="J106" s="55">
        <f>IF(B106="","",H106-I106)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P4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1" customWidth="1" min="2" max="2"/>
    <col width="20" customWidth="1" min="3" max="3"/>
    <col width="12" customWidth="1" min="4" max="4"/>
    <col width="28" customWidth="1" min="5" max="5"/>
    <col width="13" customWidth="1" min="6" max="6"/>
    <col width="9" customWidth="1" min="7" max="7"/>
    <col width="11" customWidth="1" min="8" max="8"/>
    <col width="13" customWidth="1" min="9" max="9"/>
    <col width="12" customWidth="1" min="10" max="10"/>
    <col width="12" customWidth="1" min="11" max="11"/>
    <col width="13" customWidth="1" min="12" max="12"/>
    <col width="13" customWidth="1" min="13" max="13"/>
    <col width="14" customWidth="1" min="14" max="14"/>
    <col width="10" customWidth="1" min="15" max="15"/>
    <col width="10" customWidth="1" min="16" max="16"/>
  </cols>
  <sheetData>
    <row r="1"/>
    <row r="2">
      <c r="B2" s="1" t="inlineStr">
        <is>
          <t>Invoices  (Free Lite)</t>
        </is>
      </c>
    </row>
    <row r="3">
      <c r="B3" s="2" t="inlineStr">
        <is>
          <t>One row per invoice — status, due date and balance calculate automatically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25" t="inlineStr">
        <is>
          <t>Invoice #</t>
        </is>
      </c>
      <c r="C6" s="25" t="inlineStr">
        <is>
          <t>Client</t>
        </is>
      </c>
      <c r="D6" s="25" t="inlineStr">
        <is>
          <t>Issue date</t>
        </is>
      </c>
      <c r="E6" s="25" t="inlineStr">
        <is>
          <t>Description</t>
        </is>
      </c>
      <c r="F6" s="25" t="inlineStr">
        <is>
          <t>Amount (pre-tax)</t>
        </is>
      </c>
      <c r="G6" s="25" t="inlineStr">
        <is>
          <t>Tax rate</t>
        </is>
      </c>
      <c r="H6" s="25" t="inlineStr">
        <is>
          <t>Tax</t>
        </is>
      </c>
      <c r="I6" s="25" t="inlineStr">
        <is>
          <t>Total</t>
        </is>
      </c>
      <c r="J6" s="25" t="inlineStr">
        <is>
          <t>Due date</t>
        </is>
      </c>
      <c r="K6" s="25" t="inlineStr">
        <is>
          <t>Paid date</t>
        </is>
      </c>
      <c r="L6" s="25" t="inlineStr">
        <is>
          <t>Amount paid</t>
        </is>
      </c>
      <c r="M6" s="25" t="inlineStr">
        <is>
          <t>Balance</t>
        </is>
      </c>
      <c r="N6" s="25" t="inlineStr">
        <is>
          <t>Status</t>
        </is>
      </c>
      <c r="O6" s="25" t="inlineStr">
        <is>
          <t>Days overdue</t>
        </is>
      </c>
      <c r="P6" s="25" t="inlineStr">
        <is>
          <t>Days to pay</t>
        </is>
      </c>
    </row>
    <row r="7">
      <c r="B7" s="13" t="inlineStr">
        <is>
          <t>INV-1001</t>
        </is>
      </c>
      <c r="C7" s="13" t="inlineStr">
        <is>
          <t>Cedar &amp; Co</t>
        </is>
      </c>
      <c r="D7" s="57" t="n">
        <v>46030</v>
      </c>
      <c r="E7" s="13" t="inlineStr">
        <is>
          <t>Maintenance</t>
        </is>
      </c>
      <c r="F7" s="58" t="n">
        <v>4500</v>
      </c>
      <c r="G7" s="15" t="n"/>
      <c r="H7" s="55">
        <f>IF(F7="","",F7*IF(G7="",Settings!$C$10,G7))</f>
        <v/>
      </c>
      <c r="I7" s="55">
        <f>IF(F7="","",F7+H7)</f>
        <v/>
      </c>
      <c r="J7" s="59">
        <f>IF(D7="","",D7+IFERROR(INDEX(Clients!$G$7:$G$106,MATCH(C7,Clients!$B$7:$B$106,0))+0,Settings!$C$9))</f>
        <v/>
      </c>
      <c r="K7" s="57" t="n">
        <v>46051</v>
      </c>
      <c r="L7" s="58" t="n">
        <v>4500</v>
      </c>
      <c r="M7" s="55">
        <f>IF(I7="","",I7-N(L7))</f>
        <v/>
      </c>
      <c r="N7" s="7">
        <f>IF(I7="","",IF(M7&lt;=0.005,"Paid",IF(N(L7)&gt;0,IF(TODAY()&gt;J7,"Partial · overdue","Partially paid"),IF(TODAY()&gt;J7,"Overdue",IF(J7-TODAY()&lt;=7,"Due soon","Open")))))</f>
        <v/>
      </c>
      <c r="O7" s="28">
        <f>IF(OR(I7="",M7&lt;=0.005),"",MAX(0,TODAY()-J7))</f>
        <v/>
      </c>
      <c r="P7" s="28">
        <f>IF(OR(K7="",D7=""),"",K7-D7)</f>
        <v/>
      </c>
    </row>
    <row r="8">
      <c r="B8" s="13" t="inlineStr">
        <is>
          <t>INV-1002</t>
        </is>
      </c>
      <c r="C8" s="13" t="inlineStr">
        <is>
          <t>Lumen Analytics</t>
        </is>
      </c>
      <c r="D8" s="57" t="n">
        <v>46039</v>
      </c>
      <c r="E8" s="13" t="inlineStr">
        <is>
          <t>Consulting (10 h)</t>
        </is>
      </c>
      <c r="F8" s="58" t="n">
        <v>4500</v>
      </c>
      <c r="G8" s="15" t="n"/>
      <c r="H8" s="55">
        <f>IF(F8="","",F8*IF(G8="",Settings!$C$10,G8))</f>
        <v/>
      </c>
      <c r="I8" s="55">
        <f>IF(F8="","",F8+H8)</f>
        <v/>
      </c>
      <c r="J8" s="59">
        <f>IF(D8="","",D8+IFERROR(INDEX(Clients!$G$7:$G$106,MATCH(C8,Clients!$B$7:$B$106,0))+0,Settings!$C$9))</f>
        <v/>
      </c>
      <c r="K8" s="57" t="n">
        <v>46081</v>
      </c>
      <c r="L8" s="58" t="n">
        <v>4500</v>
      </c>
      <c r="M8" s="55">
        <f>IF(I8="","",I8-N(L8))</f>
        <v/>
      </c>
      <c r="N8" s="7">
        <f>IF(I8="","",IF(M8&lt;=0.005,"Paid",IF(N(L8)&gt;0,IF(TODAY()&gt;J8,"Partial · overdue","Partially paid"),IF(TODAY()&gt;J8,"Overdue",IF(J8-TODAY()&lt;=7,"Due soon","Open")))))</f>
        <v/>
      </c>
      <c r="O8" s="28">
        <f>IF(OR(I8="",M8&lt;=0.005),"",MAX(0,TODAY()-J8))</f>
        <v/>
      </c>
      <c r="P8" s="28">
        <f>IF(OR(K8="",D8=""),"",K8-D8)</f>
        <v/>
      </c>
    </row>
    <row r="9">
      <c r="B9" s="13" t="inlineStr">
        <is>
          <t>INV-1003</t>
        </is>
      </c>
      <c r="C9" s="13" t="inlineStr">
        <is>
          <t>Lumen Analytics</t>
        </is>
      </c>
      <c r="D9" s="57" t="n">
        <v>46048</v>
      </c>
      <c r="E9" s="13" t="inlineStr">
        <is>
          <t>Brand identity</t>
        </is>
      </c>
      <c r="F9" s="58" t="n">
        <v>1500</v>
      </c>
      <c r="G9" s="15" t="n"/>
      <c r="H9" s="55">
        <f>IF(F9="","",F9*IF(G9="",Settings!$C$10,G9))</f>
        <v/>
      </c>
      <c r="I9" s="55">
        <f>IF(F9="","",F9+H9)</f>
        <v/>
      </c>
      <c r="J9" s="59">
        <f>IF(D9="","",D9+IFERROR(INDEX(Clients!$G$7:$G$106,MATCH(C9,Clients!$B$7:$B$106,0))+0,Settings!$C$9))</f>
        <v/>
      </c>
      <c r="K9" s="57" t="n">
        <v>46088</v>
      </c>
      <c r="L9" s="58" t="n">
        <v>1500</v>
      </c>
      <c r="M9" s="55">
        <f>IF(I9="","",I9-N(L9))</f>
        <v/>
      </c>
      <c r="N9" s="7">
        <f>IF(I9="","",IF(M9&lt;=0.005,"Paid",IF(N(L9)&gt;0,IF(TODAY()&gt;J9,"Partial · overdue","Partially paid"),IF(TODAY()&gt;J9,"Overdue",IF(J9-TODAY()&lt;=7,"Due soon","Open")))))</f>
        <v/>
      </c>
      <c r="O9" s="28">
        <f>IF(OR(I9="",M9&lt;=0.005),"",MAX(0,TODAY()-J9))</f>
        <v/>
      </c>
      <c r="P9" s="28">
        <f>IF(OR(K9="",D9=""),"",K9-D9)</f>
        <v/>
      </c>
    </row>
    <row r="10">
      <c r="B10" s="13" t="inlineStr">
        <is>
          <t>INV-1004</t>
        </is>
      </c>
      <c r="C10" s="13" t="inlineStr">
        <is>
          <t>Cedar &amp; Co</t>
        </is>
      </c>
      <c r="D10" s="57" t="n">
        <v>46057</v>
      </c>
      <c r="E10" s="13" t="inlineStr">
        <is>
          <t>Brand identity</t>
        </is>
      </c>
      <c r="F10" s="58" t="n">
        <v>1200</v>
      </c>
      <c r="G10" s="15" t="n"/>
      <c r="H10" s="55">
        <f>IF(F10="","",F10*IF(G10="",Settings!$C$10,G10))</f>
        <v/>
      </c>
      <c r="I10" s="55">
        <f>IF(F10="","",F10+H10)</f>
        <v/>
      </c>
      <c r="J10" s="59">
        <f>IF(D10="","",D10+IFERROR(INDEX(Clients!$G$7:$G$106,MATCH(C10,Clients!$B$7:$B$106,0))+0,Settings!$C$9))</f>
        <v/>
      </c>
      <c r="K10" s="57" t="n">
        <v>46066</v>
      </c>
      <c r="L10" s="58" t="n">
        <v>1200</v>
      </c>
      <c r="M10" s="55">
        <f>IF(I10="","",I10-N(L10))</f>
        <v/>
      </c>
      <c r="N10" s="7">
        <f>IF(I10="","",IF(M10&lt;=0.005,"Paid",IF(N(L10)&gt;0,IF(TODAY()&gt;J10,"Partial · overdue","Partially paid"),IF(TODAY()&gt;J10,"Overdue",IF(J10-TODAY()&lt;=7,"Due soon","Open")))))</f>
        <v/>
      </c>
      <c r="O10" s="28">
        <f>IF(OR(I10="",M10&lt;=0.005),"",MAX(0,TODAY()-J10))</f>
        <v/>
      </c>
      <c r="P10" s="28">
        <f>IF(OR(K10="",D10=""),"",K10-D10)</f>
        <v/>
      </c>
    </row>
    <row r="11">
      <c r="B11" s="13" t="inlineStr">
        <is>
          <t>INV-1005</t>
        </is>
      </c>
      <c r="C11" s="13" t="inlineStr">
        <is>
          <t>Lumen Analytics</t>
        </is>
      </c>
      <c r="D11" s="57" t="n">
        <v>46066</v>
      </c>
      <c r="E11" s="13" t="inlineStr">
        <is>
          <t>Website design</t>
        </is>
      </c>
      <c r="F11" s="58" t="n">
        <v>4500</v>
      </c>
      <c r="G11" s="15" t="n"/>
      <c r="H11" s="55">
        <f>IF(F11="","",F11*IF(G11="",Settings!$C$10,G11))</f>
        <v/>
      </c>
      <c r="I11" s="55">
        <f>IF(F11="","",F11+H11)</f>
        <v/>
      </c>
      <c r="J11" s="59">
        <f>IF(D11="","",D11+IFERROR(INDEX(Clients!$G$7:$G$106,MATCH(C11,Clients!$B$7:$B$106,0))+0,Settings!$C$9))</f>
        <v/>
      </c>
      <c r="K11" s="57" t="n">
        <v>46122</v>
      </c>
      <c r="L11" s="58" t="n">
        <v>4500</v>
      </c>
      <c r="M11" s="55">
        <f>IF(I11="","",I11-N(L11))</f>
        <v/>
      </c>
      <c r="N11" s="7">
        <f>IF(I11="","",IF(M11&lt;=0.005,"Paid",IF(N(L11)&gt;0,IF(TODAY()&gt;J11,"Partial · overdue","Partially paid"),IF(TODAY()&gt;J11,"Overdue",IF(J11-TODAY()&lt;=7,"Due soon","Open")))))</f>
        <v/>
      </c>
      <c r="O11" s="28">
        <f>IF(OR(I11="",M11&lt;=0.005),"",MAX(0,TODAY()-J11))</f>
        <v/>
      </c>
      <c r="P11" s="28">
        <f>IF(OR(K11="",D11=""),"",K11-D11)</f>
        <v/>
      </c>
    </row>
    <row r="12">
      <c r="B12" s="13" t="inlineStr">
        <is>
          <t>INV-1006</t>
        </is>
      </c>
      <c r="C12" s="13" t="inlineStr">
        <is>
          <t>Cedar &amp; Co</t>
        </is>
      </c>
      <c r="D12" s="57" t="n">
        <v>46075</v>
      </c>
      <c r="E12" s="13" t="inlineStr">
        <is>
          <t>Brand identity</t>
        </is>
      </c>
      <c r="F12" s="58" t="n">
        <v>1500</v>
      </c>
      <c r="G12" s="15" t="n"/>
      <c r="H12" s="55">
        <f>IF(F12="","",F12*IF(G12="",Settings!$C$10,G12))</f>
        <v/>
      </c>
      <c r="I12" s="55">
        <f>IF(F12="","",F12+H12)</f>
        <v/>
      </c>
      <c r="J12" s="59">
        <f>IF(D12="","",D12+IFERROR(INDEX(Clients!$G$7:$G$106,MATCH(C12,Clients!$B$7:$B$106,0))+0,Settings!$C$9))</f>
        <v/>
      </c>
      <c r="K12" s="57" t="n">
        <v>46101</v>
      </c>
      <c r="L12" s="58" t="n">
        <v>1500</v>
      </c>
      <c r="M12" s="55">
        <f>IF(I12="","",I12-N(L12))</f>
        <v/>
      </c>
      <c r="N12" s="7">
        <f>IF(I12="","",IF(M12&lt;=0.005,"Paid",IF(N(L12)&gt;0,IF(TODAY()&gt;J12,"Partial · overdue","Partially paid"),IF(TODAY()&gt;J12,"Overdue",IF(J12-TODAY()&lt;=7,"Due soon","Open")))))</f>
        <v/>
      </c>
      <c r="O12" s="28">
        <f>IF(OR(I12="",M12&lt;=0.005),"",MAX(0,TODAY()-J12))</f>
        <v/>
      </c>
      <c r="P12" s="28">
        <f>IF(OR(K12="",D12=""),"",K12-D12)</f>
        <v/>
      </c>
    </row>
    <row r="13">
      <c r="B13" s="13" t="inlineStr">
        <is>
          <t>INV-1007</t>
        </is>
      </c>
      <c r="C13" s="13" t="inlineStr">
        <is>
          <t>Northwind Labs</t>
        </is>
      </c>
      <c r="D13" s="57" t="n">
        <v>46084</v>
      </c>
      <c r="E13" s="13" t="inlineStr">
        <is>
          <t>Monthly retainer</t>
        </is>
      </c>
      <c r="F13" s="58" t="n">
        <v>4500</v>
      </c>
      <c r="G13" s="15" t="n"/>
      <c r="H13" s="55">
        <f>IF(F13="","",F13*IF(G13="",Settings!$C$10,G13))</f>
        <v/>
      </c>
      <c r="I13" s="55">
        <f>IF(F13="","",F13+H13)</f>
        <v/>
      </c>
      <c r="J13" s="59">
        <f>IF(D13="","",D13+IFERROR(INDEX(Clients!$G$7:$G$106,MATCH(C13,Clients!$B$7:$B$106,0))+0,Settings!$C$9))</f>
        <v/>
      </c>
      <c r="K13" s="57" t="n">
        <v>46107</v>
      </c>
      <c r="L13" s="58" t="n">
        <v>4500</v>
      </c>
      <c r="M13" s="55">
        <f>IF(I13="","",I13-N(L13))</f>
        <v/>
      </c>
      <c r="N13" s="7">
        <f>IF(I13="","",IF(M13&lt;=0.005,"Paid",IF(N(L13)&gt;0,IF(TODAY()&gt;J13,"Partial · overdue","Partially paid"),IF(TODAY()&gt;J13,"Overdue",IF(J13-TODAY()&lt;=7,"Due soon","Open")))))</f>
        <v/>
      </c>
      <c r="O13" s="28">
        <f>IF(OR(I13="",M13&lt;=0.005),"",MAX(0,TODAY()-J13))</f>
        <v/>
      </c>
      <c r="P13" s="28">
        <f>IF(OR(K13="",D13=""),"",K13-D13)</f>
        <v/>
      </c>
    </row>
    <row r="14">
      <c r="B14" s="13" t="inlineStr">
        <is>
          <t>INV-1008</t>
        </is>
      </c>
      <c r="C14" s="13" t="inlineStr">
        <is>
          <t>Northwind Labs</t>
        </is>
      </c>
      <c r="D14" s="57" t="n">
        <v>46093</v>
      </c>
      <c r="E14" s="13" t="inlineStr">
        <is>
          <t>Consulting (10 h)</t>
        </is>
      </c>
      <c r="F14" s="58" t="n">
        <v>850</v>
      </c>
      <c r="G14" s="15" t="n"/>
      <c r="H14" s="55">
        <f>IF(F14="","",F14*IF(G14="",Settings!$C$10,G14))</f>
        <v/>
      </c>
      <c r="I14" s="55">
        <f>IF(F14="","",F14+H14)</f>
        <v/>
      </c>
      <c r="J14" s="59">
        <f>IF(D14="","",D14+IFERROR(INDEX(Clients!$G$7:$G$106,MATCH(C14,Clients!$B$7:$B$106,0))+0,Settings!$C$9))</f>
        <v/>
      </c>
      <c r="K14" s="57" t="n">
        <v>46134</v>
      </c>
      <c r="L14" s="58" t="n">
        <v>850</v>
      </c>
      <c r="M14" s="55">
        <f>IF(I14="","",I14-N(L14))</f>
        <v/>
      </c>
      <c r="N14" s="7">
        <f>IF(I14="","",IF(M14&lt;=0.005,"Paid",IF(N(L14)&gt;0,IF(TODAY()&gt;J14,"Partial · overdue","Partially paid"),IF(TODAY()&gt;J14,"Overdue",IF(J14-TODAY()&lt;=7,"Due soon","Open")))))</f>
        <v/>
      </c>
      <c r="O14" s="28">
        <f>IF(OR(I14="",M14&lt;=0.005),"",MAX(0,TODAY()-J14))</f>
        <v/>
      </c>
      <c r="P14" s="28">
        <f>IF(OR(K14="",D14=""),"",K14-D14)</f>
        <v/>
      </c>
    </row>
    <row r="15">
      <c r="B15" s="13" t="inlineStr">
        <is>
          <t>INV-1009</t>
        </is>
      </c>
      <c r="C15" s="13" t="inlineStr">
        <is>
          <t>Northwind Labs</t>
        </is>
      </c>
      <c r="D15" s="57" t="n">
        <v>46102</v>
      </c>
      <c r="E15" s="13" t="inlineStr">
        <is>
          <t>Maintenance</t>
        </is>
      </c>
      <c r="F15" s="58" t="n">
        <v>4500</v>
      </c>
      <c r="G15" s="15" t="n"/>
      <c r="H15" s="55">
        <f>IF(F15="","",F15*IF(G15="",Settings!$C$10,G15))</f>
        <v/>
      </c>
      <c r="I15" s="55">
        <f>IF(F15="","",F15+H15)</f>
        <v/>
      </c>
      <c r="J15" s="59">
        <f>IF(D15="","",D15+IFERROR(INDEX(Clients!$G$7:$G$106,MATCH(C15,Clients!$B$7:$B$106,0))+0,Settings!$C$9))</f>
        <v/>
      </c>
      <c r="K15" s="57" t="n">
        <v>46134</v>
      </c>
      <c r="L15" s="58" t="n">
        <v>4500</v>
      </c>
      <c r="M15" s="55">
        <f>IF(I15="","",I15-N(L15))</f>
        <v/>
      </c>
      <c r="N15" s="7">
        <f>IF(I15="","",IF(M15&lt;=0.005,"Paid",IF(N(L15)&gt;0,IF(TODAY()&gt;J15,"Partial · overdue","Partially paid"),IF(TODAY()&gt;J15,"Overdue",IF(J15-TODAY()&lt;=7,"Due soon","Open")))))</f>
        <v/>
      </c>
      <c r="O15" s="28">
        <f>IF(OR(I15="",M15&lt;=0.005),"",MAX(0,TODAY()-J15))</f>
        <v/>
      </c>
      <c r="P15" s="28">
        <f>IF(OR(K15="",D15=""),"",K15-D15)</f>
        <v/>
      </c>
    </row>
    <row r="16">
      <c r="B16" s="13" t="inlineStr">
        <is>
          <t>INV-1010</t>
        </is>
      </c>
      <c r="C16" s="13" t="inlineStr">
        <is>
          <t>Cedar &amp; Co</t>
        </is>
      </c>
      <c r="D16" s="57" t="n">
        <v>46111</v>
      </c>
      <c r="E16" s="13" t="inlineStr">
        <is>
          <t>Consulting (10 h)</t>
        </is>
      </c>
      <c r="F16" s="58" t="n">
        <v>2400</v>
      </c>
      <c r="G16" s="15" t="n"/>
      <c r="H16" s="55">
        <f>IF(F16="","",F16*IF(G16="",Settings!$C$10,G16))</f>
        <v/>
      </c>
      <c r="I16" s="55">
        <f>IF(F16="","",F16+H16)</f>
        <v/>
      </c>
      <c r="J16" s="59">
        <f>IF(D16="","",D16+IFERROR(INDEX(Clients!$G$7:$G$106,MATCH(C16,Clients!$B$7:$B$106,0))+0,Settings!$C$9))</f>
        <v/>
      </c>
      <c r="K16" s="57" t="n">
        <v>46134</v>
      </c>
      <c r="L16" s="58" t="n">
        <v>2400</v>
      </c>
      <c r="M16" s="55">
        <f>IF(I16="","",I16-N(L16))</f>
        <v/>
      </c>
      <c r="N16" s="7">
        <f>IF(I16="","",IF(M16&lt;=0.005,"Paid",IF(N(L16)&gt;0,IF(TODAY()&gt;J16,"Partial · overdue","Partially paid"),IF(TODAY()&gt;J16,"Overdue",IF(J16-TODAY()&lt;=7,"Due soon","Open")))))</f>
        <v/>
      </c>
      <c r="O16" s="28">
        <f>IF(OR(I16="",M16&lt;=0.005),"",MAX(0,TODAY()-J16))</f>
        <v/>
      </c>
      <c r="P16" s="28">
        <f>IF(OR(K16="",D16=""),"",K16-D16)</f>
        <v/>
      </c>
    </row>
    <row r="17">
      <c r="B17" s="13" t="inlineStr">
        <is>
          <t>INV-1011</t>
        </is>
      </c>
      <c r="C17" s="13" t="inlineStr">
        <is>
          <t>Bluepeak Studio</t>
        </is>
      </c>
      <c r="D17" s="57" t="n">
        <v>46120</v>
      </c>
      <c r="E17" s="13" t="inlineStr">
        <is>
          <t>Landing page</t>
        </is>
      </c>
      <c r="F17" s="58" t="n">
        <v>3200</v>
      </c>
      <c r="G17" s="15" t="n"/>
      <c r="H17" s="55">
        <f>IF(F17="","",F17*IF(G17="",Settings!$C$10,G17))</f>
        <v/>
      </c>
      <c r="I17" s="55">
        <f>IF(F17="","",F17+H17)</f>
        <v/>
      </c>
      <c r="J17" s="59">
        <f>IF(D17="","",D17+IFERROR(INDEX(Clients!$G$7:$G$106,MATCH(C17,Clients!$B$7:$B$106,0))+0,Settings!$C$9))</f>
        <v/>
      </c>
      <c r="K17" s="57" t="n">
        <v>46141</v>
      </c>
      <c r="L17" s="58" t="n">
        <v>3200</v>
      </c>
      <c r="M17" s="55">
        <f>IF(I17="","",I17-N(L17))</f>
        <v/>
      </c>
      <c r="N17" s="7">
        <f>IF(I17="","",IF(M17&lt;=0.005,"Paid",IF(N(L17)&gt;0,IF(TODAY()&gt;J17,"Partial · overdue","Partially paid"),IF(TODAY()&gt;J17,"Overdue",IF(J17-TODAY()&lt;=7,"Due soon","Open")))))</f>
        <v/>
      </c>
      <c r="O17" s="28">
        <f>IF(OR(I17="",M17&lt;=0.005),"",MAX(0,TODAY()-J17))</f>
        <v/>
      </c>
      <c r="P17" s="28">
        <f>IF(OR(K17="",D17=""),"",K17-D17)</f>
        <v/>
      </c>
    </row>
    <row r="18">
      <c r="B18" s="13" t="inlineStr">
        <is>
          <t>INV-1012</t>
        </is>
      </c>
      <c r="C18" s="13" t="inlineStr">
        <is>
          <t>Northwind Labs</t>
        </is>
      </c>
      <c r="D18" s="57" t="n">
        <v>46129</v>
      </c>
      <c r="E18" s="13" t="inlineStr">
        <is>
          <t>Monthly retainer</t>
        </is>
      </c>
      <c r="F18" s="58" t="n">
        <v>3200</v>
      </c>
      <c r="G18" s="15" t="n"/>
      <c r="H18" s="55">
        <f>IF(F18="","",F18*IF(G18="",Settings!$C$10,G18))</f>
        <v/>
      </c>
      <c r="I18" s="55">
        <f>IF(F18="","",F18+H18)</f>
        <v/>
      </c>
      <c r="J18" s="59">
        <f>IF(D18="","",D18+IFERROR(INDEX(Clients!$G$7:$G$106,MATCH(C18,Clients!$B$7:$B$106,0))+0,Settings!$C$9))</f>
        <v/>
      </c>
      <c r="K18" s="57" t="n">
        <v>46165</v>
      </c>
      <c r="L18" s="58" t="n">
        <v>3200</v>
      </c>
      <c r="M18" s="55">
        <f>IF(I18="","",I18-N(L18))</f>
        <v/>
      </c>
      <c r="N18" s="7">
        <f>IF(I18="","",IF(M18&lt;=0.005,"Paid",IF(N(L18)&gt;0,IF(TODAY()&gt;J18,"Partial · overdue","Partially paid"),IF(TODAY()&gt;J18,"Overdue",IF(J18-TODAY()&lt;=7,"Due soon","Open")))))</f>
        <v/>
      </c>
      <c r="O18" s="28">
        <f>IF(OR(I18="",M18&lt;=0.005),"",MAX(0,TODAY()-J18))</f>
        <v/>
      </c>
      <c r="P18" s="28">
        <f>IF(OR(K18="",D18=""),"",K18-D18)</f>
        <v/>
      </c>
    </row>
    <row r="19">
      <c r="B19" s="13" t="inlineStr">
        <is>
          <t>INV-1013</t>
        </is>
      </c>
      <c r="C19" s="13" t="inlineStr">
        <is>
          <t>Harbor Bank</t>
        </is>
      </c>
      <c r="D19" s="57" t="n">
        <v>46138</v>
      </c>
      <c r="E19" s="13" t="inlineStr">
        <is>
          <t>Content package</t>
        </is>
      </c>
      <c r="F19" s="58" t="n">
        <v>1200</v>
      </c>
      <c r="G19" s="15" t="n"/>
      <c r="H19" s="55">
        <f>IF(F19="","",F19*IF(G19="",Settings!$C$10,G19))</f>
        <v/>
      </c>
      <c r="I19" s="55">
        <f>IF(F19="","",F19+H19)</f>
        <v/>
      </c>
      <c r="J19" s="59">
        <f>IF(D19="","",D19+IFERROR(INDEX(Clients!$G$7:$G$106,MATCH(C19,Clients!$B$7:$B$106,0))+0,Settings!$C$9))</f>
        <v/>
      </c>
      <c r="K19" s="57" t="n">
        <v>46207</v>
      </c>
      <c r="L19" s="58" t="n">
        <v>1200</v>
      </c>
      <c r="M19" s="55">
        <f>IF(I19="","",I19-N(L19))</f>
        <v/>
      </c>
      <c r="N19" s="7">
        <f>IF(I19="","",IF(M19&lt;=0.005,"Paid",IF(N(L19)&gt;0,IF(TODAY()&gt;J19,"Partial · overdue","Partially paid"),IF(TODAY()&gt;J19,"Overdue",IF(J19-TODAY()&lt;=7,"Due soon","Open")))))</f>
        <v/>
      </c>
      <c r="O19" s="28">
        <f>IF(OR(I19="",M19&lt;=0.005),"",MAX(0,TODAY()-J19))</f>
        <v/>
      </c>
      <c r="P19" s="28">
        <f>IF(OR(K19="",D19=""),"",K19-D19)</f>
        <v/>
      </c>
    </row>
    <row r="20">
      <c r="B20" s="13" t="inlineStr">
        <is>
          <t>INV-1014</t>
        </is>
      </c>
      <c r="C20" s="13" t="inlineStr">
        <is>
          <t>Northwind Labs</t>
        </is>
      </c>
      <c r="D20" s="57" t="n">
        <v>46147</v>
      </c>
      <c r="E20" s="13" t="inlineStr">
        <is>
          <t>Landing page</t>
        </is>
      </c>
      <c r="F20" s="58" t="n">
        <v>3200</v>
      </c>
      <c r="G20" s="15" t="n"/>
      <c r="H20" s="55">
        <f>IF(F20="","",F20*IF(G20="",Settings!$C$10,G20))</f>
        <v/>
      </c>
      <c r="I20" s="55">
        <f>IF(F20="","",F20+H20)</f>
        <v/>
      </c>
      <c r="J20" s="59">
        <f>IF(D20="","",D20+IFERROR(INDEX(Clients!$G$7:$G$106,MATCH(C20,Clients!$B$7:$B$106,0))+0,Settings!$C$9))</f>
        <v/>
      </c>
      <c r="K20" s="57" t="n">
        <v>46179</v>
      </c>
      <c r="L20" s="58" t="n">
        <v>3200</v>
      </c>
      <c r="M20" s="55">
        <f>IF(I20="","",I20-N(L20))</f>
        <v/>
      </c>
      <c r="N20" s="7">
        <f>IF(I20="","",IF(M20&lt;=0.005,"Paid",IF(N(L20)&gt;0,IF(TODAY()&gt;J20,"Partial · overdue","Partially paid"),IF(TODAY()&gt;J20,"Overdue",IF(J20-TODAY()&lt;=7,"Due soon","Open")))))</f>
        <v/>
      </c>
      <c r="O20" s="28">
        <f>IF(OR(I20="",M20&lt;=0.005),"",MAX(0,TODAY()-J20))</f>
        <v/>
      </c>
      <c r="P20" s="28">
        <f>IF(OR(K20="",D20=""),"",K20-D20)</f>
        <v/>
      </c>
    </row>
    <row r="21">
      <c r="B21" s="13" t="inlineStr">
        <is>
          <t>INV-1015</t>
        </is>
      </c>
      <c r="C21" s="13" t="inlineStr">
        <is>
          <t>Bluepeak Studio</t>
        </is>
      </c>
      <c r="D21" s="57" t="n">
        <v>46156</v>
      </c>
      <c r="E21" s="13" t="inlineStr">
        <is>
          <t>Landing page</t>
        </is>
      </c>
      <c r="F21" s="58" t="n">
        <v>2400</v>
      </c>
      <c r="G21" s="15" t="n"/>
      <c r="H21" s="55">
        <f>IF(F21="","",F21*IF(G21="",Settings!$C$10,G21))</f>
        <v/>
      </c>
      <c r="I21" s="55">
        <f>IF(F21="","",F21+H21)</f>
        <v/>
      </c>
      <c r="J21" s="59">
        <f>IF(D21="","",D21+IFERROR(INDEX(Clients!$G$7:$G$106,MATCH(C21,Clients!$B$7:$B$106,0))+0,Settings!$C$9))</f>
        <v/>
      </c>
      <c r="K21" s="57" t="n">
        <v>46162</v>
      </c>
      <c r="L21" s="58" t="n">
        <v>2400</v>
      </c>
      <c r="M21" s="55">
        <f>IF(I21="","",I21-N(L21))</f>
        <v/>
      </c>
      <c r="N21" s="7">
        <f>IF(I21="","",IF(M21&lt;=0.005,"Paid",IF(N(L21)&gt;0,IF(TODAY()&gt;J21,"Partial · overdue","Partially paid"),IF(TODAY()&gt;J21,"Overdue",IF(J21-TODAY()&lt;=7,"Due soon","Open")))))</f>
        <v/>
      </c>
      <c r="O21" s="28">
        <f>IF(OR(I21="",M21&lt;=0.005),"",MAX(0,TODAY()-J21))</f>
        <v/>
      </c>
      <c r="P21" s="28">
        <f>IF(OR(K21="",D21=""),"",K21-D21)</f>
        <v/>
      </c>
    </row>
    <row r="22">
      <c r="B22" s="56" t="inlineStr">
        <is>
          <t>🔒 Free lite version: 15 rows. Unlock more rows, charts and all features in the full version — see the "Upgrade to Full" tab.</t>
        </is>
      </c>
      <c r="C22" s="13" t="n"/>
      <c r="D22" s="57" t="n"/>
      <c r="E22" s="13" t="n"/>
      <c r="F22" s="58" t="n"/>
      <c r="G22" s="15" t="n"/>
      <c r="H22" s="55" t="n"/>
      <c r="I22" s="55" t="n"/>
      <c r="J22" s="59" t="n"/>
      <c r="K22" s="57" t="n"/>
      <c r="L22" s="58" t="n"/>
      <c r="M22" s="55" t="n"/>
      <c r="N22" s="7" t="n"/>
      <c r="O22" s="28" t="n"/>
      <c r="P22" s="28" t="n"/>
    </row>
    <row r="23" hidden="1">
      <c r="B23" s="13" t="n"/>
      <c r="C23" s="13" t="n"/>
      <c r="D23" s="57" t="n"/>
      <c r="E23" s="13" t="n"/>
      <c r="F23" s="58" t="n"/>
      <c r="G23" s="15" t="n"/>
      <c r="H23" s="55">
        <f>IF(F23="","",F23*IF(G23="",Settings!$C$10,G23))</f>
        <v/>
      </c>
      <c r="I23" s="55">
        <f>IF(F23="","",F23+H23)</f>
        <v/>
      </c>
      <c r="J23" s="59">
        <f>IF(D23="","",D23+IFERROR(INDEX(Clients!$G$7:$G$106,MATCH(C23,Clients!$B$7:$B$106,0))+0,Settings!$C$9))</f>
        <v/>
      </c>
      <c r="K23" s="57" t="n"/>
      <c r="L23" s="58" t="n"/>
      <c r="M23" s="55">
        <f>IF(I23="","",I23-N(L23))</f>
        <v/>
      </c>
      <c r="N23" s="7">
        <f>IF(I23="","",IF(M23&lt;=0.005,"Paid",IF(N(L23)&gt;0,IF(TODAY()&gt;J23,"Partial · overdue","Partially paid"),IF(TODAY()&gt;J23,"Overdue",IF(J23-TODAY()&lt;=7,"Due soon","Open")))))</f>
        <v/>
      </c>
      <c r="O23" s="28">
        <f>IF(OR(I23="",M23&lt;=0.005),"",MAX(0,TODAY()-J23))</f>
        <v/>
      </c>
      <c r="P23" s="28">
        <f>IF(OR(K23="",D23=""),"",K23-D23)</f>
        <v/>
      </c>
    </row>
    <row r="24" hidden="1">
      <c r="B24" s="13" t="n"/>
      <c r="C24" s="13" t="n"/>
      <c r="D24" s="57" t="n"/>
      <c r="E24" s="13" t="n"/>
      <c r="F24" s="58" t="n"/>
      <c r="G24" s="15" t="n"/>
      <c r="H24" s="55">
        <f>IF(F24="","",F24*IF(G24="",Settings!$C$10,G24))</f>
        <v/>
      </c>
      <c r="I24" s="55">
        <f>IF(F24="","",F24+H24)</f>
        <v/>
      </c>
      <c r="J24" s="59">
        <f>IF(D24="","",D24+IFERROR(INDEX(Clients!$G$7:$G$106,MATCH(C24,Clients!$B$7:$B$106,0))+0,Settings!$C$9))</f>
        <v/>
      </c>
      <c r="K24" s="57" t="n"/>
      <c r="L24" s="58" t="n"/>
      <c r="M24" s="55">
        <f>IF(I24="","",I24-N(L24))</f>
        <v/>
      </c>
      <c r="N24" s="7">
        <f>IF(I24="","",IF(M24&lt;=0.005,"Paid",IF(N(L24)&gt;0,IF(TODAY()&gt;J24,"Partial · overdue","Partially paid"),IF(TODAY()&gt;J24,"Overdue",IF(J24-TODAY()&lt;=7,"Due soon","Open")))))</f>
        <v/>
      </c>
      <c r="O24" s="28">
        <f>IF(OR(I24="",M24&lt;=0.005),"",MAX(0,TODAY()-J24))</f>
        <v/>
      </c>
      <c r="P24" s="28">
        <f>IF(OR(K24="",D24=""),"",K24-D24)</f>
        <v/>
      </c>
    </row>
    <row r="25" hidden="1">
      <c r="B25" s="13" t="n"/>
      <c r="C25" s="13" t="n"/>
      <c r="D25" s="57" t="n"/>
      <c r="E25" s="13" t="n"/>
      <c r="F25" s="58" t="n"/>
      <c r="G25" s="15" t="n"/>
      <c r="H25" s="55">
        <f>IF(F25="","",F25*IF(G25="",Settings!$C$10,G25))</f>
        <v/>
      </c>
      <c r="I25" s="55">
        <f>IF(F25="","",F25+H25)</f>
        <v/>
      </c>
      <c r="J25" s="59">
        <f>IF(D25="","",D25+IFERROR(INDEX(Clients!$G$7:$G$106,MATCH(C25,Clients!$B$7:$B$106,0))+0,Settings!$C$9))</f>
        <v/>
      </c>
      <c r="K25" s="57" t="n"/>
      <c r="L25" s="58" t="n"/>
      <c r="M25" s="55">
        <f>IF(I25="","",I25-N(L25))</f>
        <v/>
      </c>
      <c r="N25" s="7">
        <f>IF(I25="","",IF(M25&lt;=0.005,"Paid",IF(N(L25)&gt;0,IF(TODAY()&gt;J25,"Partial · overdue","Partially paid"),IF(TODAY()&gt;J25,"Overdue",IF(J25-TODAY()&lt;=7,"Due soon","Open")))))</f>
        <v/>
      </c>
      <c r="O25" s="28">
        <f>IF(OR(I25="",M25&lt;=0.005),"",MAX(0,TODAY()-J25))</f>
        <v/>
      </c>
      <c r="P25" s="28">
        <f>IF(OR(K25="",D25=""),"",K25-D25)</f>
        <v/>
      </c>
    </row>
    <row r="26" hidden="1">
      <c r="B26" s="13" t="n"/>
      <c r="C26" s="13" t="n"/>
      <c r="D26" s="57" t="n"/>
      <c r="E26" s="13" t="n"/>
      <c r="F26" s="58" t="n"/>
      <c r="G26" s="15" t="n"/>
      <c r="H26" s="55">
        <f>IF(F26="","",F26*IF(G26="",Settings!$C$10,G26))</f>
        <v/>
      </c>
      <c r="I26" s="55">
        <f>IF(F26="","",F26+H26)</f>
        <v/>
      </c>
      <c r="J26" s="59">
        <f>IF(D26="","",D26+IFERROR(INDEX(Clients!$G$7:$G$106,MATCH(C26,Clients!$B$7:$B$106,0))+0,Settings!$C$9))</f>
        <v/>
      </c>
      <c r="K26" s="57" t="n"/>
      <c r="L26" s="58" t="n"/>
      <c r="M26" s="55">
        <f>IF(I26="","",I26-N(L26))</f>
        <v/>
      </c>
      <c r="N26" s="7">
        <f>IF(I26="","",IF(M26&lt;=0.005,"Paid",IF(N(L26)&gt;0,IF(TODAY()&gt;J26,"Partial · overdue","Partially paid"),IF(TODAY()&gt;J26,"Overdue",IF(J26-TODAY()&lt;=7,"Due soon","Open")))))</f>
        <v/>
      </c>
      <c r="O26" s="28">
        <f>IF(OR(I26="",M26&lt;=0.005),"",MAX(0,TODAY()-J26))</f>
        <v/>
      </c>
      <c r="P26" s="28">
        <f>IF(OR(K26="",D26=""),"",K26-D26)</f>
        <v/>
      </c>
    </row>
    <row r="27" hidden="1">
      <c r="B27" s="13" t="n"/>
      <c r="C27" s="13" t="n"/>
      <c r="D27" s="57" t="n"/>
      <c r="E27" s="13" t="n"/>
      <c r="F27" s="58" t="n"/>
      <c r="G27" s="15" t="n"/>
      <c r="H27" s="55">
        <f>IF(F27="","",F27*IF(G27="",Settings!$C$10,G27))</f>
        <v/>
      </c>
      <c r="I27" s="55">
        <f>IF(F27="","",F27+H27)</f>
        <v/>
      </c>
      <c r="J27" s="59">
        <f>IF(D27="","",D27+IFERROR(INDEX(Clients!$G$7:$G$106,MATCH(C27,Clients!$B$7:$B$106,0))+0,Settings!$C$9))</f>
        <v/>
      </c>
      <c r="K27" s="57" t="n"/>
      <c r="L27" s="58" t="n"/>
      <c r="M27" s="55">
        <f>IF(I27="","",I27-N(L27))</f>
        <v/>
      </c>
      <c r="N27" s="7">
        <f>IF(I27="","",IF(M27&lt;=0.005,"Paid",IF(N(L27)&gt;0,IF(TODAY()&gt;J27,"Partial · overdue","Partially paid"),IF(TODAY()&gt;J27,"Overdue",IF(J27-TODAY()&lt;=7,"Due soon","Open")))))</f>
        <v/>
      </c>
      <c r="O27" s="28">
        <f>IF(OR(I27="",M27&lt;=0.005),"",MAX(0,TODAY()-J27))</f>
        <v/>
      </c>
      <c r="P27" s="28">
        <f>IF(OR(K27="",D27=""),"",K27-D27)</f>
        <v/>
      </c>
    </row>
    <row r="28" hidden="1">
      <c r="B28" s="13" t="n"/>
      <c r="C28" s="13" t="n"/>
      <c r="D28" s="57" t="n"/>
      <c r="E28" s="13" t="n"/>
      <c r="F28" s="58" t="n"/>
      <c r="G28" s="15" t="n"/>
      <c r="H28" s="55">
        <f>IF(F28="","",F28*IF(G28="",Settings!$C$10,G28))</f>
        <v/>
      </c>
      <c r="I28" s="55">
        <f>IF(F28="","",F28+H28)</f>
        <v/>
      </c>
      <c r="J28" s="59">
        <f>IF(D28="","",D28+IFERROR(INDEX(Clients!$G$7:$G$106,MATCH(C28,Clients!$B$7:$B$106,0))+0,Settings!$C$9))</f>
        <v/>
      </c>
      <c r="K28" s="57" t="n"/>
      <c r="L28" s="58" t="n"/>
      <c r="M28" s="55">
        <f>IF(I28="","",I28-N(L28))</f>
        <v/>
      </c>
      <c r="N28" s="7">
        <f>IF(I28="","",IF(M28&lt;=0.005,"Paid",IF(N(L28)&gt;0,IF(TODAY()&gt;J28,"Partial · overdue","Partially paid"),IF(TODAY()&gt;J28,"Overdue",IF(J28-TODAY()&lt;=7,"Due soon","Open")))))</f>
        <v/>
      </c>
      <c r="O28" s="28">
        <f>IF(OR(I28="",M28&lt;=0.005),"",MAX(0,TODAY()-J28))</f>
        <v/>
      </c>
      <c r="P28" s="28">
        <f>IF(OR(K28="",D28=""),"",K28-D28)</f>
        <v/>
      </c>
    </row>
    <row r="29" hidden="1">
      <c r="B29" s="13" t="n"/>
      <c r="C29" s="13" t="n"/>
      <c r="D29" s="57" t="n"/>
      <c r="E29" s="13" t="n"/>
      <c r="F29" s="58" t="n"/>
      <c r="G29" s="15" t="n"/>
      <c r="H29" s="55">
        <f>IF(F29="","",F29*IF(G29="",Settings!$C$10,G29))</f>
        <v/>
      </c>
      <c r="I29" s="55">
        <f>IF(F29="","",F29+H29)</f>
        <v/>
      </c>
      <c r="J29" s="59">
        <f>IF(D29="","",D29+IFERROR(INDEX(Clients!$G$7:$G$106,MATCH(C29,Clients!$B$7:$B$106,0))+0,Settings!$C$9))</f>
        <v/>
      </c>
      <c r="K29" s="57" t="n"/>
      <c r="L29" s="58" t="n"/>
      <c r="M29" s="55">
        <f>IF(I29="","",I29-N(L29))</f>
        <v/>
      </c>
      <c r="N29" s="7">
        <f>IF(I29="","",IF(M29&lt;=0.005,"Paid",IF(N(L29)&gt;0,IF(TODAY()&gt;J29,"Partial · overdue","Partially paid"),IF(TODAY()&gt;J29,"Overdue",IF(J29-TODAY()&lt;=7,"Due soon","Open")))))</f>
        <v/>
      </c>
      <c r="O29" s="28">
        <f>IF(OR(I29="",M29&lt;=0.005),"",MAX(0,TODAY()-J29))</f>
        <v/>
      </c>
      <c r="P29" s="28">
        <f>IF(OR(K29="",D29=""),"",K29-D29)</f>
        <v/>
      </c>
    </row>
    <row r="30" hidden="1">
      <c r="B30" s="13" t="n"/>
      <c r="C30" s="13" t="n"/>
      <c r="D30" s="57" t="n"/>
      <c r="E30" s="13" t="n"/>
      <c r="F30" s="58" t="n"/>
      <c r="G30" s="15" t="n"/>
      <c r="H30" s="55">
        <f>IF(F30="","",F30*IF(G30="",Settings!$C$10,G30))</f>
        <v/>
      </c>
      <c r="I30" s="55">
        <f>IF(F30="","",F30+H30)</f>
        <v/>
      </c>
      <c r="J30" s="59">
        <f>IF(D30="","",D30+IFERROR(INDEX(Clients!$G$7:$G$106,MATCH(C30,Clients!$B$7:$B$106,0))+0,Settings!$C$9))</f>
        <v/>
      </c>
      <c r="K30" s="57" t="n"/>
      <c r="L30" s="58" t="n"/>
      <c r="M30" s="55">
        <f>IF(I30="","",I30-N(L30))</f>
        <v/>
      </c>
      <c r="N30" s="7">
        <f>IF(I30="","",IF(M30&lt;=0.005,"Paid",IF(N(L30)&gt;0,IF(TODAY()&gt;J30,"Partial · overdue","Partially paid"),IF(TODAY()&gt;J30,"Overdue",IF(J30-TODAY()&lt;=7,"Due soon","Open")))))</f>
        <v/>
      </c>
      <c r="O30" s="28">
        <f>IF(OR(I30="",M30&lt;=0.005),"",MAX(0,TODAY()-J30))</f>
        <v/>
      </c>
      <c r="P30" s="28">
        <f>IF(OR(K30="",D30=""),"",K30-D30)</f>
        <v/>
      </c>
    </row>
    <row r="31" hidden="1">
      <c r="B31" s="13" t="n"/>
      <c r="C31" s="13" t="n"/>
      <c r="D31" s="57" t="n"/>
      <c r="E31" s="13" t="n"/>
      <c r="F31" s="58" t="n"/>
      <c r="G31" s="15" t="n"/>
      <c r="H31" s="55">
        <f>IF(F31="","",F31*IF(G31="",Settings!$C$10,G31))</f>
        <v/>
      </c>
      <c r="I31" s="55">
        <f>IF(F31="","",F31+H31)</f>
        <v/>
      </c>
      <c r="J31" s="59">
        <f>IF(D31="","",D31+IFERROR(INDEX(Clients!$G$7:$G$106,MATCH(C31,Clients!$B$7:$B$106,0))+0,Settings!$C$9))</f>
        <v/>
      </c>
      <c r="K31" s="57" t="n"/>
      <c r="L31" s="58" t="n"/>
      <c r="M31" s="55">
        <f>IF(I31="","",I31-N(L31))</f>
        <v/>
      </c>
      <c r="N31" s="7">
        <f>IF(I31="","",IF(M31&lt;=0.005,"Paid",IF(N(L31)&gt;0,IF(TODAY()&gt;J31,"Partial · overdue","Partially paid"),IF(TODAY()&gt;J31,"Overdue",IF(J31-TODAY()&lt;=7,"Due soon","Open")))))</f>
        <v/>
      </c>
      <c r="O31" s="28">
        <f>IF(OR(I31="",M31&lt;=0.005),"",MAX(0,TODAY()-J31))</f>
        <v/>
      </c>
      <c r="P31" s="28">
        <f>IF(OR(K31="",D31=""),"",K31-D31)</f>
        <v/>
      </c>
    </row>
    <row r="32" hidden="1">
      <c r="B32" s="13" t="n"/>
      <c r="C32" s="13" t="n"/>
      <c r="D32" s="57" t="n"/>
      <c r="E32" s="13" t="n"/>
      <c r="F32" s="58" t="n"/>
      <c r="G32" s="15" t="n"/>
      <c r="H32" s="55">
        <f>IF(F32="","",F32*IF(G32="",Settings!$C$10,G32))</f>
        <v/>
      </c>
      <c r="I32" s="55">
        <f>IF(F32="","",F32+H32)</f>
        <v/>
      </c>
      <c r="J32" s="59">
        <f>IF(D32="","",D32+IFERROR(INDEX(Clients!$G$7:$G$106,MATCH(C32,Clients!$B$7:$B$106,0))+0,Settings!$C$9))</f>
        <v/>
      </c>
      <c r="K32" s="57" t="n"/>
      <c r="L32" s="58" t="n"/>
      <c r="M32" s="55">
        <f>IF(I32="","",I32-N(L32))</f>
        <v/>
      </c>
      <c r="N32" s="7">
        <f>IF(I32="","",IF(M32&lt;=0.005,"Paid",IF(N(L32)&gt;0,IF(TODAY()&gt;J32,"Partial · overdue","Partially paid"),IF(TODAY()&gt;J32,"Overdue",IF(J32-TODAY()&lt;=7,"Due soon","Open")))))</f>
        <v/>
      </c>
      <c r="O32" s="28">
        <f>IF(OR(I32="",M32&lt;=0.005),"",MAX(0,TODAY()-J32))</f>
        <v/>
      </c>
      <c r="P32" s="28">
        <f>IF(OR(K32="",D32=""),"",K32-D32)</f>
        <v/>
      </c>
    </row>
    <row r="33" hidden="1">
      <c r="B33" s="13" t="n"/>
      <c r="C33" s="13" t="n"/>
      <c r="D33" s="57" t="n"/>
      <c r="E33" s="13" t="n"/>
      <c r="F33" s="58" t="n"/>
      <c r="G33" s="15" t="n"/>
      <c r="H33" s="55">
        <f>IF(F33="","",F33*IF(G33="",Settings!$C$10,G33))</f>
        <v/>
      </c>
      <c r="I33" s="55">
        <f>IF(F33="","",F33+H33)</f>
        <v/>
      </c>
      <c r="J33" s="59">
        <f>IF(D33="","",D33+IFERROR(INDEX(Clients!$G$7:$G$106,MATCH(C33,Clients!$B$7:$B$106,0))+0,Settings!$C$9))</f>
        <v/>
      </c>
      <c r="K33" s="57" t="n"/>
      <c r="L33" s="58" t="n"/>
      <c r="M33" s="55">
        <f>IF(I33="","",I33-N(L33))</f>
        <v/>
      </c>
      <c r="N33" s="7">
        <f>IF(I33="","",IF(M33&lt;=0.005,"Paid",IF(N(L33)&gt;0,IF(TODAY()&gt;J33,"Partial · overdue","Partially paid"),IF(TODAY()&gt;J33,"Overdue",IF(J33-TODAY()&lt;=7,"Due soon","Open")))))</f>
        <v/>
      </c>
      <c r="O33" s="28">
        <f>IF(OR(I33="",M33&lt;=0.005),"",MAX(0,TODAY()-J33))</f>
        <v/>
      </c>
      <c r="P33" s="28">
        <f>IF(OR(K33="",D33=""),"",K33-D33)</f>
        <v/>
      </c>
    </row>
    <row r="34" hidden="1">
      <c r="B34" s="13" t="n"/>
      <c r="C34" s="13" t="n"/>
      <c r="D34" s="57" t="n"/>
      <c r="E34" s="13" t="n"/>
      <c r="F34" s="58" t="n"/>
      <c r="G34" s="15" t="n"/>
      <c r="H34" s="55">
        <f>IF(F34="","",F34*IF(G34="",Settings!$C$10,G34))</f>
        <v/>
      </c>
      <c r="I34" s="55">
        <f>IF(F34="","",F34+H34)</f>
        <v/>
      </c>
      <c r="J34" s="59">
        <f>IF(D34="","",D34+IFERROR(INDEX(Clients!$G$7:$G$106,MATCH(C34,Clients!$B$7:$B$106,0))+0,Settings!$C$9))</f>
        <v/>
      </c>
      <c r="K34" s="57" t="n"/>
      <c r="L34" s="58" t="n"/>
      <c r="M34" s="55">
        <f>IF(I34="","",I34-N(L34))</f>
        <v/>
      </c>
      <c r="N34" s="7">
        <f>IF(I34="","",IF(M34&lt;=0.005,"Paid",IF(N(L34)&gt;0,IF(TODAY()&gt;J34,"Partial · overdue","Partially paid"),IF(TODAY()&gt;J34,"Overdue",IF(J34-TODAY()&lt;=7,"Due soon","Open")))))</f>
        <v/>
      </c>
      <c r="O34" s="28">
        <f>IF(OR(I34="",M34&lt;=0.005),"",MAX(0,TODAY()-J34))</f>
        <v/>
      </c>
      <c r="P34" s="28">
        <f>IF(OR(K34="",D34=""),"",K34-D34)</f>
        <v/>
      </c>
    </row>
    <row r="35" hidden="1">
      <c r="B35" s="13" t="n"/>
      <c r="C35" s="13" t="n"/>
      <c r="D35" s="57" t="n"/>
      <c r="E35" s="13" t="n"/>
      <c r="F35" s="58" t="n"/>
      <c r="G35" s="15" t="n"/>
      <c r="H35" s="55">
        <f>IF(F35="","",F35*IF(G35="",Settings!$C$10,G35))</f>
        <v/>
      </c>
      <c r="I35" s="55">
        <f>IF(F35="","",F35+H35)</f>
        <v/>
      </c>
      <c r="J35" s="59">
        <f>IF(D35="","",D35+IFERROR(INDEX(Clients!$G$7:$G$106,MATCH(C35,Clients!$B$7:$B$106,0))+0,Settings!$C$9))</f>
        <v/>
      </c>
      <c r="K35" s="57" t="n"/>
      <c r="L35" s="58" t="n"/>
      <c r="M35" s="55">
        <f>IF(I35="","",I35-N(L35))</f>
        <v/>
      </c>
      <c r="N35" s="7">
        <f>IF(I35="","",IF(M35&lt;=0.005,"Paid",IF(N(L35)&gt;0,IF(TODAY()&gt;J35,"Partial · overdue","Partially paid"),IF(TODAY()&gt;J35,"Overdue",IF(J35-TODAY()&lt;=7,"Due soon","Open")))))</f>
        <v/>
      </c>
      <c r="O35" s="28">
        <f>IF(OR(I35="",M35&lt;=0.005),"",MAX(0,TODAY()-J35))</f>
        <v/>
      </c>
      <c r="P35" s="28">
        <f>IF(OR(K35="",D35=""),"",K35-D35)</f>
        <v/>
      </c>
    </row>
    <row r="36" hidden="1">
      <c r="B36" s="13" t="n"/>
      <c r="C36" s="13" t="n"/>
      <c r="D36" s="57" t="n"/>
      <c r="E36" s="13" t="n"/>
      <c r="F36" s="58" t="n"/>
      <c r="G36" s="15" t="n"/>
      <c r="H36" s="55">
        <f>IF(F36="","",F36*IF(G36="",Settings!$C$10,G36))</f>
        <v/>
      </c>
      <c r="I36" s="55">
        <f>IF(F36="","",F36+H36)</f>
        <v/>
      </c>
      <c r="J36" s="59">
        <f>IF(D36="","",D36+IFERROR(INDEX(Clients!$G$7:$G$106,MATCH(C36,Clients!$B$7:$B$106,0))+0,Settings!$C$9))</f>
        <v/>
      </c>
      <c r="K36" s="57" t="n"/>
      <c r="L36" s="58" t="n"/>
      <c r="M36" s="55">
        <f>IF(I36="","",I36-N(L36))</f>
        <v/>
      </c>
      <c r="N36" s="7">
        <f>IF(I36="","",IF(M36&lt;=0.005,"Paid",IF(N(L36)&gt;0,IF(TODAY()&gt;J36,"Partial · overdue","Partially paid"),IF(TODAY()&gt;J36,"Overdue",IF(J36-TODAY()&lt;=7,"Due soon","Open")))))</f>
        <v/>
      </c>
      <c r="O36" s="28">
        <f>IF(OR(I36="",M36&lt;=0.005),"",MAX(0,TODAY()-J36))</f>
        <v/>
      </c>
      <c r="P36" s="28">
        <f>IF(OR(K36="",D36=""),"",K36-D36)</f>
        <v/>
      </c>
    </row>
    <row r="37" hidden="1">
      <c r="B37" s="13" t="n"/>
      <c r="C37" s="13" t="n"/>
      <c r="D37" s="57" t="n"/>
      <c r="E37" s="13" t="n"/>
      <c r="F37" s="58" t="n"/>
      <c r="G37" s="15" t="n"/>
      <c r="H37" s="55">
        <f>IF(F37="","",F37*IF(G37="",Settings!$C$10,G37))</f>
        <v/>
      </c>
      <c r="I37" s="55">
        <f>IF(F37="","",F37+H37)</f>
        <v/>
      </c>
      <c r="J37" s="59">
        <f>IF(D37="","",D37+IFERROR(INDEX(Clients!$G$7:$G$106,MATCH(C37,Clients!$B$7:$B$106,0))+0,Settings!$C$9))</f>
        <v/>
      </c>
      <c r="K37" s="57" t="n"/>
      <c r="L37" s="58" t="n"/>
      <c r="M37" s="55">
        <f>IF(I37="","",I37-N(L37))</f>
        <v/>
      </c>
      <c r="N37" s="7">
        <f>IF(I37="","",IF(M37&lt;=0.005,"Paid",IF(N(L37)&gt;0,IF(TODAY()&gt;J37,"Partial · overdue","Partially paid"),IF(TODAY()&gt;J37,"Overdue",IF(J37-TODAY()&lt;=7,"Due soon","Open")))))</f>
        <v/>
      </c>
      <c r="O37" s="28">
        <f>IF(OR(I37="",M37&lt;=0.005),"",MAX(0,TODAY()-J37))</f>
        <v/>
      </c>
      <c r="P37" s="28">
        <f>IF(OR(K37="",D37=""),"",K37-D37)</f>
        <v/>
      </c>
    </row>
    <row r="38" hidden="1">
      <c r="B38" s="13" t="n"/>
      <c r="C38" s="13" t="n"/>
      <c r="D38" s="57" t="n"/>
      <c r="E38" s="13" t="n"/>
      <c r="F38" s="58" t="n"/>
      <c r="G38" s="15" t="n"/>
      <c r="H38" s="55">
        <f>IF(F38="","",F38*IF(G38="",Settings!$C$10,G38))</f>
        <v/>
      </c>
      <c r="I38" s="55">
        <f>IF(F38="","",F38+H38)</f>
        <v/>
      </c>
      <c r="J38" s="59">
        <f>IF(D38="","",D38+IFERROR(INDEX(Clients!$G$7:$G$106,MATCH(C38,Clients!$B$7:$B$106,0))+0,Settings!$C$9))</f>
        <v/>
      </c>
      <c r="K38" s="57" t="n"/>
      <c r="L38" s="58" t="n"/>
      <c r="M38" s="55">
        <f>IF(I38="","",I38-N(L38))</f>
        <v/>
      </c>
      <c r="N38" s="7">
        <f>IF(I38="","",IF(M38&lt;=0.005,"Paid",IF(N(L38)&gt;0,IF(TODAY()&gt;J38,"Partial · overdue","Partially paid"),IF(TODAY()&gt;J38,"Overdue",IF(J38-TODAY()&lt;=7,"Due soon","Open")))))</f>
        <v/>
      </c>
      <c r="O38" s="28">
        <f>IF(OR(I38="",M38&lt;=0.005),"",MAX(0,TODAY()-J38))</f>
        <v/>
      </c>
      <c r="P38" s="28">
        <f>IF(OR(K38="",D38=""),"",K38-D38)</f>
        <v/>
      </c>
    </row>
    <row r="39" hidden="1">
      <c r="B39" s="13" t="n"/>
      <c r="C39" s="13" t="n"/>
      <c r="D39" s="57" t="n"/>
      <c r="E39" s="13" t="n"/>
      <c r="F39" s="58" t="n"/>
      <c r="G39" s="15" t="n"/>
      <c r="H39" s="55">
        <f>IF(F39="","",F39*IF(G39="",Settings!$C$10,G39))</f>
        <v/>
      </c>
      <c r="I39" s="55">
        <f>IF(F39="","",F39+H39)</f>
        <v/>
      </c>
      <c r="J39" s="59">
        <f>IF(D39="","",D39+IFERROR(INDEX(Clients!$G$7:$G$106,MATCH(C39,Clients!$B$7:$B$106,0))+0,Settings!$C$9))</f>
        <v/>
      </c>
      <c r="K39" s="57" t="n"/>
      <c r="L39" s="58" t="n"/>
      <c r="M39" s="55">
        <f>IF(I39="","",I39-N(L39))</f>
        <v/>
      </c>
      <c r="N39" s="7">
        <f>IF(I39="","",IF(M39&lt;=0.005,"Paid",IF(N(L39)&gt;0,IF(TODAY()&gt;J39,"Partial · overdue","Partially paid"),IF(TODAY()&gt;J39,"Overdue",IF(J39-TODAY()&lt;=7,"Due soon","Open")))))</f>
        <v/>
      </c>
      <c r="O39" s="28">
        <f>IF(OR(I39="",M39&lt;=0.005),"",MAX(0,TODAY()-J39))</f>
        <v/>
      </c>
      <c r="P39" s="28">
        <f>IF(OR(K39="",D39=""),"",K39-D39)</f>
        <v/>
      </c>
    </row>
    <row r="40" hidden="1">
      <c r="B40" s="13" t="n"/>
      <c r="C40" s="13" t="n"/>
      <c r="D40" s="57" t="n"/>
      <c r="E40" s="13" t="n"/>
      <c r="F40" s="58" t="n"/>
      <c r="G40" s="15" t="n"/>
      <c r="H40" s="55">
        <f>IF(F40="","",F40*IF(G40="",Settings!$C$10,G40))</f>
        <v/>
      </c>
      <c r="I40" s="55">
        <f>IF(F40="","",F40+H40)</f>
        <v/>
      </c>
      <c r="J40" s="59">
        <f>IF(D40="","",D40+IFERROR(INDEX(Clients!$G$7:$G$106,MATCH(C40,Clients!$B$7:$B$106,0))+0,Settings!$C$9))</f>
        <v/>
      </c>
      <c r="K40" s="57" t="n"/>
      <c r="L40" s="58" t="n"/>
      <c r="M40" s="55">
        <f>IF(I40="","",I40-N(L40))</f>
        <v/>
      </c>
      <c r="N40" s="7">
        <f>IF(I40="","",IF(M40&lt;=0.005,"Paid",IF(N(L40)&gt;0,IF(TODAY()&gt;J40,"Partial · overdue","Partially paid"),IF(TODAY()&gt;J40,"Overdue",IF(J40-TODAY()&lt;=7,"Due soon","Open")))))</f>
        <v/>
      </c>
      <c r="O40" s="28">
        <f>IF(OR(I40="",M40&lt;=0.005),"",MAX(0,TODAY()-J40))</f>
        <v/>
      </c>
      <c r="P40" s="28">
        <f>IF(OR(K40="",D40=""),"",K40-D40)</f>
        <v/>
      </c>
    </row>
    <row r="41" hidden="1">
      <c r="B41" s="13" t="n"/>
      <c r="C41" s="13" t="n"/>
      <c r="D41" s="57" t="n"/>
      <c r="E41" s="13" t="n"/>
      <c r="F41" s="58" t="n"/>
      <c r="G41" s="15" t="n"/>
      <c r="H41" s="55">
        <f>IF(F41="","",F41*IF(G41="",Settings!$C$10,G41))</f>
        <v/>
      </c>
      <c r="I41" s="55">
        <f>IF(F41="","",F41+H41)</f>
        <v/>
      </c>
      <c r="J41" s="59">
        <f>IF(D41="","",D41+IFERROR(INDEX(Clients!$G$7:$G$106,MATCH(C41,Clients!$B$7:$B$106,0))+0,Settings!$C$9))</f>
        <v/>
      </c>
      <c r="K41" s="57" t="n"/>
      <c r="L41" s="58" t="n"/>
      <c r="M41" s="55">
        <f>IF(I41="","",I41-N(L41))</f>
        <v/>
      </c>
      <c r="N41" s="7">
        <f>IF(I41="","",IF(M41&lt;=0.005,"Paid",IF(N(L41)&gt;0,IF(TODAY()&gt;J41,"Partial · overdue","Partially paid"),IF(TODAY()&gt;J41,"Overdue",IF(J41-TODAY()&lt;=7,"Due soon","Open")))))</f>
        <v/>
      </c>
      <c r="O41" s="28">
        <f>IF(OR(I41="",M41&lt;=0.005),"",MAX(0,TODAY()-J41))</f>
        <v/>
      </c>
      <c r="P41" s="28">
        <f>IF(OR(K41="",D41=""),"",K41-D41)</f>
        <v/>
      </c>
    </row>
    <row r="42" hidden="1">
      <c r="B42" s="13" t="n"/>
      <c r="C42" s="13" t="n"/>
      <c r="D42" s="57" t="n"/>
      <c r="E42" s="13" t="n"/>
      <c r="F42" s="58" t="n"/>
      <c r="G42" s="15" t="n"/>
      <c r="H42" s="55">
        <f>IF(F42="","",F42*IF(G42="",Settings!$C$10,G42))</f>
        <v/>
      </c>
      <c r="I42" s="55">
        <f>IF(F42="","",F42+H42)</f>
        <v/>
      </c>
      <c r="J42" s="59">
        <f>IF(D42="","",D42+IFERROR(INDEX(Clients!$G$7:$G$106,MATCH(C42,Clients!$B$7:$B$106,0))+0,Settings!$C$9))</f>
        <v/>
      </c>
      <c r="K42" s="57" t="n"/>
      <c r="L42" s="58" t="n"/>
      <c r="M42" s="55">
        <f>IF(I42="","",I42-N(L42))</f>
        <v/>
      </c>
      <c r="N42" s="7">
        <f>IF(I42="","",IF(M42&lt;=0.005,"Paid",IF(N(L42)&gt;0,IF(TODAY()&gt;J42,"Partial · overdue","Partially paid"),IF(TODAY()&gt;J42,"Overdue",IF(J42-TODAY()&lt;=7,"Due soon","Open")))))</f>
        <v/>
      </c>
      <c r="O42" s="28">
        <f>IF(OR(I42="",M42&lt;=0.005),"",MAX(0,TODAY()-J42))</f>
        <v/>
      </c>
      <c r="P42" s="28">
        <f>IF(OR(K42="",D42=""),"",K42-D42)</f>
        <v/>
      </c>
    </row>
    <row r="43" hidden="1">
      <c r="B43" s="13" t="n"/>
      <c r="C43" s="13" t="n"/>
      <c r="D43" s="57" t="n"/>
      <c r="E43" s="13" t="n"/>
      <c r="F43" s="58" t="n"/>
      <c r="G43" s="15" t="n"/>
      <c r="H43" s="55">
        <f>IF(F43="","",F43*IF(G43="",Settings!$C$10,G43))</f>
        <v/>
      </c>
      <c r="I43" s="55">
        <f>IF(F43="","",F43+H43)</f>
        <v/>
      </c>
      <c r="J43" s="59">
        <f>IF(D43="","",D43+IFERROR(INDEX(Clients!$G$7:$G$106,MATCH(C43,Clients!$B$7:$B$106,0))+0,Settings!$C$9))</f>
        <v/>
      </c>
      <c r="K43" s="57" t="n"/>
      <c r="L43" s="58" t="n"/>
      <c r="M43" s="55">
        <f>IF(I43="","",I43-N(L43))</f>
        <v/>
      </c>
      <c r="N43" s="7">
        <f>IF(I43="","",IF(M43&lt;=0.005,"Paid",IF(N(L43)&gt;0,IF(TODAY()&gt;J43,"Partial · overdue","Partially paid"),IF(TODAY()&gt;J43,"Overdue",IF(J43-TODAY()&lt;=7,"Due soon","Open")))))</f>
        <v/>
      </c>
      <c r="O43" s="28">
        <f>IF(OR(I43="",M43&lt;=0.005),"",MAX(0,TODAY()-J43))</f>
        <v/>
      </c>
      <c r="P43" s="28">
        <f>IF(OR(K43="",D43=""),"",K43-D43)</f>
        <v/>
      </c>
    </row>
    <row r="44" hidden="1">
      <c r="B44" s="13" t="n"/>
      <c r="C44" s="13" t="n"/>
      <c r="D44" s="57" t="n"/>
      <c r="E44" s="13" t="n"/>
      <c r="F44" s="58" t="n"/>
      <c r="G44" s="15" t="n"/>
      <c r="H44" s="55">
        <f>IF(F44="","",F44*IF(G44="",Settings!$C$10,G44))</f>
        <v/>
      </c>
      <c r="I44" s="55">
        <f>IF(F44="","",F44+H44)</f>
        <v/>
      </c>
      <c r="J44" s="59">
        <f>IF(D44="","",D44+IFERROR(INDEX(Clients!$G$7:$G$106,MATCH(C44,Clients!$B$7:$B$106,0))+0,Settings!$C$9))</f>
        <v/>
      </c>
      <c r="K44" s="57" t="n"/>
      <c r="L44" s="58" t="n"/>
      <c r="M44" s="55">
        <f>IF(I44="","",I44-N(L44))</f>
        <v/>
      </c>
      <c r="N44" s="7">
        <f>IF(I44="","",IF(M44&lt;=0.005,"Paid",IF(N(L44)&gt;0,IF(TODAY()&gt;J44,"Partial · overdue","Partially paid"),IF(TODAY()&gt;J44,"Overdue",IF(J44-TODAY()&lt;=7,"Due soon","Open")))))</f>
        <v/>
      </c>
      <c r="O44" s="28">
        <f>IF(OR(I44="",M44&lt;=0.005),"",MAX(0,TODAY()-J44))</f>
        <v/>
      </c>
      <c r="P44" s="28">
        <f>IF(OR(K44="",D44=""),"",K44-D44)</f>
        <v/>
      </c>
    </row>
    <row r="45" hidden="1">
      <c r="B45" s="13" t="n"/>
      <c r="C45" s="13" t="n"/>
      <c r="D45" s="57" t="n"/>
      <c r="E45" s="13" t="n"/>
      <c r="F45" s="58" t="n"/>
      <c r="G45" s="15" t="n"/>
      <c r="H45" s="55">
        <f>IF(F45="","",F45*IF(G45="",Settings!$C$10,G45))</f>
        <v/>
      </c>
      <c r="I45" s="55">
        <f>IF(F45="","",F45+H45)</f>
        <v/>
      </c>
      <c r="J45" s="59">
        <f>IF(D45="","",D45+IFERROR(INDEX(Clients!$G$7:$G$106,MATCH(C45,Clients!$B$7:$B$106,0))+0,Settings!$C$9))</f>
        <v/>
      </c>
      <c r="K45" s="57" t="n"/>
      <c r="L45" s="58" t="n"/>
      <c r="M45" s="55">
        <f>IF(I45="","",I45-N(L45))</f>
        <v/>
      </c>
      <c r="N45" s="7">
        <f>IF(I45="","",IF(M45&lt;=0.005,"Paid",IF(N(L45)&gt;0,IF(TODAY()&gt;J45,"Partial · overdue","Partially paid"),IF(TODAY()&gt;J45,"Overdue",IF(J45-TODAY()&lt;=7,"Due soon","Open")))))</f>
        <v/>
      </c>
      <c r="O45" s="28">
        <f>IF(OR(I45="",M45&lt;=0.005),"",MAX(0,TODAY()-J45))</f>
        <v/>
      </c>
      <c r="P45" s="28">
        <f>IF(OR(K45="",D45=""),"",K45-D45)</f>
        <v/>
      </c>
    </row>
    <row r="46" hidden="1">
      <c r="B46" s="13" t="n"/>
      <c r="C46" s="13" t="n"/>
      <c r="D46" s="57" t="n"/>
      <c r="E46" s="13" t="n"/>
      <c r="F46" s="58" t="n"/>
      <c r="G46" s="15" t="n"/>
      <c r="H46" s="55">
        <f>IF(F46="","",F46*IF(G46="",Settings!$C$10,G46))</f>
        <v/>
      </c>
      <c r="I46" s="55">
        <f>IF(F46="","",F46+H46)</f>
        <v/>
      </c>
      <c r="J46" s="59">
        <f>IF(D46="","",D46+IFERROR(INDEX(Clients!$G$7:$G$106,MATCH(C46,Clients!$B$7:$B$106,0))+0,Settings!$C$9))</f>
        <v/>
      </c>
      <c r="K46" s="57" t="n"/>
      <c r="L46" s="58" t="n"/>
      <c r="M46" s="55">
        <f>IF(I46="","",I46-N(L46))</f>
        <v/>
      </c>
      <c r="N46" s="7">
        <f>IF(I46="","",IF(M46&lt;=0.005,"Paid",IF(N(L46)&gt;0,IF(TODAY()&gt;J46,"Partial · overdue","Partially paid"),IF(TODAY()&gt;J46,"Overdue",IF(J46-TODAY()&lt;=7,"Due soon","Open")))))</f>
        <v/>
      </c>
      <c r="O46" s="28">
        <f>IF(OR(I46="",M46&lt;=0.005),"",MAX(0,TODAY()-J46))</f>
        <v/>
      </c>
      <c r="P46" s="28">
        <f>IF(OR(K46="",D46=""),"",K46-D46)</f>
        <v/>
      </c>
    </row>
    <row r="47" hidden="1">
      <c r="B47" s="13" t="n"/>
      <c r="C47" s="13" t="n"/>
      <c r="D47" s="57" t="n"/>
      <c r="E47" s="13" t="n"/>
      <c r="F47" s="58" t="n"/>
      <c r="G47" s="15" t="n"/>
      <c r="H47" s="55">
        <f>IF(F47="","",F47*IF(G47="",Settings!$C$10,G47))</f>
        <v/>
      </c>
      <c r="I47" s="55">
        <f>IF(F47="","",F47+H47)</f>
        <v/>
      </c>
      <c r="J47" s="59">
        <f>IF(D47="","",D47+IFERROR(INDEX(Clients!$G$7:$G$106,MATCH(C47,Clients!$B$7:$B$106,0))+0,Settings!$C$9))</f>
        <v/>
      </c>
      <c r="K47" s="57" t="n"/>
      <c r="L47" s="58" t="n"/>
      <c r="M47" s="55">
        <f>IF(I47="","",I47-N(L47))</f>
        <v/>
      </c>
      <c r="N47" s="7">
        <f>IF(I47="","",IF(M47&lt;=0.005,"Paid",IF(N(L47)&gt;0,IF(TODAY()&gt;J47,"Partial · overdue","Partially paid"),IF(TODAY()&gt;J47,"Overdue",IF(J47-TODAY()&lt;=7,"Due soon","Open")))))</f>
        <v/>
      </c>
      <c r="O47" s="28">
        <f>IF(OR(I47="",M47&lt;=0.005),"",MAX(0,TODAY()-J47))</f>
        <v/>
      </c>
      <c r="P47" s="28">
        <f>IF(OR(K47="",D47=""),"",K47-D47)</f>
        <v/>
      </c>
    </row>
    <row r="48" hidden="1">
      <c r="B48" s="13" t="n"/>
      <c r="C48" s="13" t="n"/>
      <c r="D48" s="57" t="n"/>
      <c r="E48" s="13" t="n"/>
      <c r="F48" s="58" t="n"/>
      <c r="G48" s="15" t="n"/>
      <c r="H48" s="55">
        <f>IF(F48="","",F48*IF(G48="",Settings!$C$10,G48))</f>
        <v/>
      </c>
      <c r="I48" s="55">
        <f>IF(F48="","",F48+H48)</f>
        <v/>
      </c>
      <c r="J48" s="59">
        <f>IF(D48="","",D48+IFERROR(INDEX(Clients!$G$7:$G$106,MATCH(C48,Clients!$B$7:$B$106,0))+0,Settings!$C$9))</f>
        <v/>
      </c>
      <c r="K48" s="57" t="n"/>
      <c r="L48" s="58" t="n"/>
      <c r="M48" s="55">
        <f>IF(I48="","",I48-N(L48))</f>
        <v/>
      </c>
      <c r="N48" s="7">
        <f>IF(I48="","",IF(M48&lt;=0.005,"Paid",IF(N(L48)&gt;0,IF(TODAY()&gt;J48,"Partial · overdue","Partially paid"),IF(TODAY()&gt;J48,"Overdue",IF(J48-TODAY()&lt;=7,"Due soon","Open")))))</f>
        <v/>
      </c>
      <c r="O48" s="28">
        <f>IF(OR(I48="",M48&lt;=0.005),"",MAX(0,TODAY()-J48))</f>
        <v/>
      </c>
      <c r="P48" s="28">
        <f>IF(OR(K48="",D48=""),"",K48-D48)</f>
        <v/>
      </c>
    </row>
    <row r="49" hidden="1">
      <c r="B49" s="13" t="n"/>
      <c r="C49" s="13" t="n"/>
      <c r="D49" s="57" t="n"/>
      <c r="E49" s="13" t="n"/>
      <c r="F49" s="58" t="n"/>
      <c r="G49" s="15" t="n"/>
      <c r="H49" s="55">
        <f>IF(F49="","",F49*IF(G49="",Settings!$C$10,G49))</f>
        <v/>
      </c>
      <c r="I49" s="55">
        <f>IF(F49="","",F49+H49)</f>
        <v/>
      </c>
      <c r="J49" s="59">
        <f>IF(D49="","",D49+IFERROR(INDEX(Clients!$G$7:$G$106,MATCH(C49,Clients!$B$7:$B$106,0))+0,Settings!$C$9))</f>
        <v/>
      </c>
      <c r="K49" s="57" t="n"/>
      <c r="L49" s="58" t="n"/>
      <c r="M49" s="55">
        <f>IF(I49="","",I49-N(L49))</f>
        <v/>
      </c>
      <c r="N49" s="7">
        <f>IF(I49="","",IF(M49&lt;=0.005,"Paid",IF(N(L49)&gt;0,IF(TODAY()&gt;J49,"Partial · overdue","Partially paid"),IF(TODAY()&gt;J49,"Overdue",IF(J49-TODAY()&lt;=7,"Due soon","Open")))))</f>
        <v/>
      </c>
      <c r="O49" s="28">
        <f>IF(OR(I49="",M49&lt;=0.005),"",MAX(0,TODAY()-J49))</f>
        <v/>
      </c>
      <c r="P49" s="28">
        <f>IF(OR(K49="",D49=""),"",K49-D49)</f>
        <v/>
      </c>
    </row>
    <row r="50" hidden="1">
      <c r="B50" s="13" t="n"/>
      <c r="C50" s="13" t="n"/>
      <c r="D50" s="57" t="n"/>
      <c r="E50" s="13" t="n"/>
      <c r="F50" s="58" t="n"/>
      <c r="G50" s="15" t="n"/>
      <c r="H50" s="55">
        <f>IF(F50="","",F50*IF(G50="",Settings!$C$10,G50))</f>
        <v/>
      </c>
      <c r="I50" s="55">
        <f>IF(F50="","",F50+H50)</f>
        <v/>
      </c>
      <c r="J50" s="59">
        <f>IF(D50="","",D50+IFERROR(INDEX(Clients!$G$7:$G$106,MATCH(C50,Clients!$B$7:$B$106,0))+0,Settings!$C$9))</f>
        <v/>
      </c>
      <c r="K50" s="57" t="n"/>
      <c r="L50" s="58" t="n"/>
      <c r="M50" s="55">
        <f>IF(I50="","",I50-N(L50))</f>
        <v/>
      </c>
      <c r="N50" s="7">
        <f>IF(I50="","",IF(M50&lt;=0.005,"Paid",IF(N(L50)&gt;0,IF(TODAY()&gt;J50,"Partial · overdue","Partially paid"),IF(TODAY()&gt;J50,"Overdue",IF(J50-TODAY()&lt;=7,"Due soon","Open")))))</f>
        <v/>
      </c>
      <c r="O50" s="28">
        <f>IF(OR(I50="",M50&lt;=0.005),"",MAX(0,TODAY()-J50))</f>
        <v/>
      </c>
      <c r="P50" s="28">
        <f>IF(OR(K50="",D50=""),"",K50-D50)</f>
        <v/>
      </c>
    </row>
    <row r="51" hidden="1">
      <c r="B51" s="13" t="n"/>
      <c r="C51" s="13" t="n"/>
      <c r="D51" s="57" t="n"/>
      <c r="E51" s="13" t="n"/>
      <c r="F51" s="58" t="n"/>
      <c r="G51" s="15" t="n"/>
      <c r="H51" s="55">
        <f>IF(F51="","",F51*IF(G51="",Settings!$C$10,G51))</f>
        <v/>
      </c>
      <c r="I51" s="55">
        <f>IF(F51="","",F51+H51)</f>
        <v/>
      </c>
      <c r="J51" s="59">
        <f>IF(D51="","",D51+IFERROR(INDEX(Clients!$G$7:$G$106,MATCH(C51,Clients!$B$7:$B$106,0))+0,Settings!$C$9))</f>
        <v/>
      </c>
      <c r="K51" s="57" t="n"/>
      <c r="L51" s="58" t="n"/>
      <c r="M51" s="55">
        <f>IF(I51="","",I51-N(L51))</f>
        <v/>
      </c>
      <c r="N51" s="7">
        <f>IF(I51="","",IF(M51&lt;=0.005,"Paid",IF(N(L51)&gt;0,IF(TODAY()&gt;J51,"Partial · overdue","Partially paid"),IF(TODAY()&gt;J51,"Overdue",IF(J51-TODAY()&lt;=7,"Due soon","Open")))))</f>
        <v/>
      </c>
      <c r="O51" s="28">
        <f>IF(OR(I51="",M51&lt;=0.005),"",MAX(0,TODAY()-J51))</f>
        <v/>
      </c>
      <c r="P51" s="28">
        <f>IF(OR(K51="",D51=""),"",K51-D51)</f>
        <v/>
      </c>
    </row>
    <row r="52" hidden="1">
      <c r="B52" s="13" t="n"/>
      <c r="C52" s="13" t="n"/>
      <c r="D52" s="57" t="n"/>
      <c r="E52" s="13" t="n"/>
      <c r="F52" s="58" t="n"/>
      <c r="G52" s="15" t="n"/>
      <c r="H52" s="55">
        <f>IF(F52="","",F52*IF(G52="",Settings!$C$10,G52))</f>
        <v/>
      </c>
      <c r="I52" s="55">
        <f>IF(F52="","",F52+H52)</f>
        <v/>
      </c>
      <c r="J52" s="59">
        <f>IF(D52="","",D52+IFERROR(INDEX(Clients!$G$7:$G$106,MATCH(C52,Clients!$B$7:$B$106,0))+0,Settings!$C$9))</f>
        <v/>
      </c>
      <c r="K52" s="57" t="n"/>
      <c r="L52" s="58" t="n"/>
      <c r="M52" s="55">
        <f>IF(I52="","",I52-N(L52))</f>
        <v/>
      </c>
      <c r="N52" s="7">
        <f>IF(I52="","",IF(M52&lt;=0.005,"Paid",IF(N(L52)&gt;0,IF(TODAY()&gt;J52,"Partial · overdue","Partially paid"),IF(TODAY()&gt;J52,"Overdue",IF(J52-TODAY()&lt;=7,"Due soon","Open")))))</f>
        <v/>
      </c>
      <c r="O52" s="28">
        <f>IF(OR(I52="",M52&lt;=0.005),"",MAX(0,TODAY()-J52))</f>
        <v/>
      </c>
      <c r="P52" s="28">
        <f>IF(OR(K52="",D52=""),"",K52-D52)</f>
        <v/>
      </c>
    </row>
    <row r="53" hidden="1">
      <c r="B53" s="13" t="n"/>
      <c r="C53" s="13" t="n"/>
      <c r="D53" s="57" t="n"/>
      <c r="E53" s="13" t="n"/>
      <c r="F53" s="58" t="n"/>
      <c r="G53" s="15" t="n"/>
      <c r="H53" s="55">
        <f>IF(F53="","",F53*IF(G53="",Settings!$C$10,G53))</f>
        <v/>
      </c>
      <c r="I53" s="55">
        <f>IF(F53="","",F53+H53)</f>
        <v/>
      </c>
      <c r="J53" s="59">
        <f>IF(D53="","",D53+IFERROR(INDEX(Clients!$G$7:$G$106,MATCH(C53,Clients!$B$7:$B$106,0))+0,Settings!$C$9))</f>
        <v/>
      </c>
      <c r="K53" s="57" t="n"/>
      <c r="L53" s="58" t="n"/>
      <c r="M53" s="55">
        <f>IF(I53="","",I53-N(L53))</f>
        <v/>
      </c>
      <c r="N53" s="7">
        <f>IF(I53="","",IF(M53&lt;=0.005,"Paid",IF(N(L53)&gt;0,IF(TODAY()&gt;J53,"Partial · overdue","Partially paid"),IF(TODAY()&gt;J53,"Overdue",IF(J53-TODAY()&lt;=7,"Due soon","Open")))))</f>
        <v/>
      </c>
      <c r="O53" s="28">
        <f>IF(OR(I53="",M53&lt;=0.005),"",MAX(0,TODAY()-J53))</f>
        <v/>
      </c>
      <c r="P53" s="28">
        <f>IF(OR(K53="",D53=""),"",K53-D53)</f>
        <v/>
      </c>
    </row>
    <row r="54" hidden="1">
      <c r="B54" s="13" t="n"/>
      <c r="C54" s="13" t="n"/>
      <c r="D54" s="57" t="n"/>
      <c r="E54" s="13" t="n"/>
      <c r="F54" s="58" t="n"/>
      <c r="G54" s="15" t="n"/>
      <c r="H54" s="55">
        <f>IF(F54="","",F54*IF(G54="",Settings!$C$10,G54))</f>
        <v/>
      </c>
      <c r="I54" s="55">
        <f>IF(F54="","",F54+H54)</f>
        <v/>
      </c>
      <c r="J54" s="59">
        <f>IF(D54="","",D54+IFERROR(INDEX(Clients!$G$7:$G$106,MATCH(C54,Clients!$B$7:$B$106,0))+0,Settings!$C$9))</f>
        <v/>
      </c>
      <c r="K54" s="57" t="n"/>
      <c r="L54" s="58" t="n"/>
      <c r="M54" s="55">
        <f>IF(I54="","",I54-N(L54))</f>
        <v/>
      </c>
      <c r="N54" s="7">
        <f>IF(I54="","",IF(M54&lt;=0.005,"Paid",IF(N(L54)&gt;0,IF(TODAY()&gt;J54,"Partial · overdue","Partially paid"),IF(TODAY()&gt;J54,"Overdue",IF(J54-TODAY()&lt;=7,"Due soon","Open")))))</f>
        <v/>
      </c>
      <c r="O54" s="28">
        <f>IF(OR(I54="",M54&lt;=0.005),"",MAX(0,TODAY()-J54))</f>
        <v/>
      </c>
      <c r="P54" s="28">
        <f>IF(OR(K54="",D54=""),"",K54-D54)</f>
        <v/>
      </c>
    </row>
    <row r="55" hidden="1">
      <c r="B55" s="13" t="n"/>
      <c r="C55" s="13" t="n"/>
      <c r="D55" s="57" t="n"/>
      <c r="E55" s="13" t="n"/>
      <c r="F55" s="58" t="n"/>
      <c r="G55" s="15" t="n"/>
      <c r="H55" s="55">
        <f>IF(F55="","",F55*IF(G55="",Settings!$C$10,G55))</f>
        <v/>
      </c>
      <c r="I55" s="55">
        <f>IF(F55="","",F55+H55)</f>
        <v/>
      </c>
      <c r="J55" s="59">
        <f>IF(D55="","",D55+IFERROR(INDEX(Clients!$G$7:$G$106,MATCH(C55,Clients!$B$7:$B$106,0))+0,Settings!$C$9))</f>
        <v/>
      </c>
      <c r="K55" s="57" t="n"/>
      <c r="L55" s="58" t="n"/>
      <c r="M55" s="55">
        <f>IF(I55="","",I55-N(L55))</f>
        <v/>
      </c>
      <c r="N55" s="7">
        <f>IF(I55="","",IF(M55&lt;=0.005,"Paid",IF(N(L55)&gt;0,IF(TODAY()&gt;J55,"Partial · overdue","Partially paid"),IF(TODAY()&gt;J55,"Overdue",IF(J55-TODAY()&lt;=7,"Due soon","Open")))))</f>
        <v/>
      </c>
      <c r="O55" s="28">
        <f>IF(OR(I55="",M55&lt;=0.005),"",MAX(0,TODAY()-J55))</f>
        <v/>
      </c>
      <c r="P55" s="28">
        <f>IF(OR(K55="",D55=""),"",K55-D55)</f>
        <v/>
      </c>
    </row>
    <row r="56" hidden="1">
      <c r="B56" s="13" t="n"/>
      <c r="C56" s="13" t="n"/>
      <c r="D56" s="57" t="n"/>
      <c r="E56" s="13" t="n"/>
      <c r="F56" s="58" t="n"/>
      <c r="G56" s="15" t="n"/>
      <c r="H56" s="55">
        <f>IF(F56="","",F56*IF(G56="",Settings!$C$10,G56))</f>
        <v/>
      </c>
      <c r="I56" s="55">
        <f>IF(F56="","",F56+H56)</f>
        <v/>
      </c>
      <c r="J56" s="59">
        <f>IF(D56="","",D56+IFERROR(INDEX(Clients!$G$7:$G$106,MATCH(C56,Clients!$B$7:$B$106,0))+0,Settings!$C$9))</f>
        <v/>
      </c>
      <c r="K56" s="57" t="n"/>
      <c r="L56" s="58" t="n"/>
      <c r="M56" s="55">
        <f>IF(I56="","",I56-N(L56))</f>
        <v/>
      </c>
      <c r="N56" s="7">
        <f>IF(I56="","",IF(M56&lt;=0.005,"Paid",IF(N(L56)&gt;0,IF(TODAY()&gt;J56,"Partial · overdue","Partially paid"),IF(TODAY()&gt;J56,"Overdue",IF(J56-TODAY()&lt;=7,"Due soon","Open")))))</f>
        <v/>
      </c>
      <c r="O56" s="28">
        <f>IF(OR(I56="",M56&lt;=0.005),"",MAX(0,TODAY()-J56))</f>
        <v/>
      </c>
      <c r="P56" s="28">
        <f>IF(OR(K56="",D56=""),"",K56-D56)</f>
        <v/>
      </c>
    </row>
    <row r="57" hidden="1">
      <c r="B57" s="13" t="n"/>
      <c r="C57" s="13" t="n"/>
      <c r="D57" s="57" t="n"/>
      <c r="E57" s="13" t="n"/>
      <c r="F57" s="58" t="n"/>
      <c r="G57" s="15" t="n"/>
      <c r="H57" s="55">
        <f>IF(F57="","",F57*IF(G57="",Settings!$C$10,G57))</f>
        <v/>
      </c>
      <c r="I57" s="55">
        <f>IF(F57="","",F57+H57)</f>
        <v/>
      </c>
      <c r="J57" s="59">
        <f>IF(D57="","",D57+IFERROR(INDEX(Clients!$G$7:$G$106,MATCH(C57,Clients!$B$7:$B$106,0))+0,Settings!$C$9))</f>
        <v/>
      </c>
      <c r="K57" s="57" t="n"/>
      <c r="L57" s="58" t="n"/>
      <c r="M57" s="55">
        <f>IF(I57="","",I57-N(L57))</f>
        <v/>
      </c>
      <c r="N57" s="7">
        <f>IF(I57="","",IF(M57&lt;=0.005,"Paid",IF(N(L57)&gt;0,IF(TODAY()&gt;J57,"Partial · overdue","Partially paid"),IF(TODAY()&gt;J57,"Overdue",IF(J57-TODAY()&lt;=7,"Due soon","Open")))))</f>
        <v/>
      </c>
      <c r="O57" s="28">
        <f>IF(OR(I57="",M57&lt;=0.005),"",MAX(0,TODAY()-J57))</f>
        <v/>
      </c>
      <c r="P57" s="28">
        <f>IF(OR(K57="",D57=""),"",K57-D57)</f>
        <v/>
      </c>
    </row>
    <row r="58" hidden="1">
      <c r="B58" s="13" t="n"/>
      <c r="C58" s="13" t="n"/>
      <c r="D58" s="57" t="n"/>
      <c r="E58" s="13" t="n"/>
      <c r="F58" s="58" t="n"/>
      <c r="G58" s="15" t="n"/>
      <c r="H58" s="55">
        <f>IF(F58="","",F58*IF(G58="",Settings!$C$10,G58))</f>
        <v/>
      </c>
      <c r="I58" s="55">
        <f>IF(F58="","",F58+H58)</f>
        <v/>
      </c>
      <c r="J58" s="59">
        <f>IF(D58="","",D58+IFERROR(INDEX(Clients!$G$7:$G$106,MATCH(C58,Clients!$B$7:$B$106,0))+0,Settings!$C$9))</f>
        <v/>
      </c>
      <c r="K58" s="57" t="n"/>
      <c r="L58" s="58" t="n"/>
      <c r="M58" s="55">
        <f>IF(I58="","",I58-N(L58))</f>
        <v/>
      </c>
      <c r="N58" s="7">
        <f>IF(I58="","",IF(M58&lt;=0.005,"Paid",IF(N(L58)&gt;0,IF(TODAY()&gt;J58,"Partial · overdue","Partially paid"),IF(TODAY()&gt;J58,"Overdue",IF(J58-TODAY()&lt;=7,"Due soon","Open")))))</f>
        <v/>
      </c>
      <c r="O58" s="28">
        <f>IF(OR(I58="",M58&lt;=0.005),"",MAX(0,TODAY()-J58))</f>
        <v/>
      </c>
      <c r="P58" s="28">
        <f>IF(OR(K58="",D58=""),"",K58-D58)</f>
        <v/>
      </c>
    </row>
    <row r="59" hidden="1">
      <c r="B59" s="13" t="n"/>
      <c r="C59" s="13" t="n"/>
      <c r="D59" s="57" t="n"/>
      <c r="E59" s="13" t="n"/>
      <c r="F59" s="58" t="n"/>
      <c r="G59" s="15" t="n"/>
      <c r="H59" s="55">
        <f>IF(F59="","",F59*IF(G59="",Settings!$C$10,G59))</f>
        <v/>
      </c>
      <c r="I59" s="55">
        <f>IF(F59="","",F59+H59)</f>
        <v/>
      </c>
      <c r="J59" s="59">
        <f>IF(D59="","",D59+IFERROR(INDEX(Clients!$G$7:$G$106,MATCH(C59,Clients!$B$7:$B$106,0))+0,Settings!$C$9))</f>
        <v/>
      </c>
      <c r="K59" s="57" t="n"/>
      <c r="L59" s="58" t="n"/>
      <c r="M59" s="55">
        <f>IF(I59="","",I59-N(L59))</f>
        <v/>
      </c>
      <c r="N59" s="7">
        <f>IF(I59="","",IF(M59&lt;=0.005,"Paid",IF(N(L59)&gt;0,IF(TODAY()&gt;J59,"Partial · overdue","Partially paid"),IF(TODAY()&gt;J59,"Overdue",IF(J59-TODAY()&lt;=7,"Due soon","Open")))))</f>
        <v/>
      </c>
      <c r="O59" s="28">
        <f>IF(OR(I59="",M59&lt;=0.005),"",MAX(0,TODAY()-J59))</f>
        <v/>
      </c>
      <c r="P59" s="28">
        <f>IF(OR(K59="",D59=""),"",K59-D59)</f>
        <v/>
      </c>
    </row>
    <row r="60" hidden="1">
      <c r="B60" s="13" t="n"/>
      <c r="C60" s="13" t="n"/>
      <c r="D60" s="57" t="n"/>
      <c r="E60" s="13" t="n"/>
      <c r="F60" s="58" t="n"/>
      <c r="G60" s="15" t="n"/>
      <c r="H60" s="55">
        <f>IF(F60="","",F60*IF(G60="",Settings!$C$10,G60))</f>
        <v/>
      </c>
      <c r="I60" s="55">
        <f>IF(F60="","",F60+H60)</f>
        <v/>
      </c>
      <c r="J60" s="59">
        <f>IF(D60="","",D60+IFERROR(INDEX(Clients!$G$7:$G$106,MATCH(C60,Clients!$B$7:$B$106,0))+0,Settings!$C$9))</f>
        <v/>
      </c>
      <c r="K60" s="57" t="n"/>
      <c r="L60" s="58" t="n"/>
      <c r="M60" s="55">
        <f>IF(I60="","",I60-N(L60))</f>
        <v/>
      </c>
      <c r="N60" s="7">
        <f>IF(I60="","",IF(M60&lt;=0.005,"Paid",IF(N(L60)&gt;0,IF(TODAY()&gt;J60,"Partial · overdue","Partially paid"),IF(TODAY()&gt;J60,"Overdue",IF(J60-TODAY()&lt;=7,"Due soon","Open")))))</f>
        <v/>
      </c>
      <c r="O60" s="28">
        <f>IF(OR(I60="",M60&lt;=0.005),"",MAX(0,TODAY()-J60))</f>
        <v/>
      </c>
      <c r="P60" s="28">
        <f>IF(OR(K60="",D60=""),"",K60-D60)</f>
        <v/>
      </c>
    </row>
    <row r="61" hidden="1">
      <c r="B61" s="13" t="n"/>
      <c r="C61" s="13" t="n"/>
      <c r="D61" s="57" t="n"/>
      <c r="E61" s="13" t="n"/>
      <c r="F61" s="58" t="n"/>
      <c r="G61" s="15" t="n"/>
      <c r="H61" s="55">
        <f>IF(F61="","",F61*IF(G61="",Settings!$C$10,G61))</f>
        <v/>
      </c>
      <c r="I61" s="55">
        <f>IF(F61="","",F61+H61)</f>
        <v/>
      </c>
      <c r="J61" s="59">
        <f>IF(D61="","",D61+IFERROR(INDEX(Clients!$G$7:$G$106,MATCH(C61,Clients!$B$7:$B$106,0))+0,Settings!$C$9))</f>
        <v/>
      </c>
      <c r="K61" s="57" t="n"/>
      <c r="L61" s="58" t="n"/>
      <c r="M61" s="55">
        <f>IF(I61="","",I61-N(L61))</f>
        <v/>
      </c>
      <c r="N61" s="7">
        <f>IF(I61="","",IF(M61&lt;=0.005,"Paid",IF(N(L61)&gt;0,IF(TODAY()&gt;J61,"Partial · overdue","Partially paid"),IF(TODAY()&gt;J61,"Overdue",IF(J61-TODAY()&lt;=7,"Due soon","Open")))))</f>
        <v/>
      </c>
      <c r="O61" s="28">
        <f>IF(OR(I61="",M61&lt;=0.005),"",MAX(0,TODAY()-J61))</f>
        <v/>
      </c>
      <c r="P61" s="28">
        <f>IF(OR(K61="",D61=""),"",K61-D61)</f>
        <v/>
      </c>
    </row>
    <row r="62" hidden="1">
      <c r="B62" s="13" t="n"/>
      <c r="C62" s="13" t="n"/>
      <c r="D62" s="57" t="n"/>
      <c r="E62" s="13" t="n"/>
      <c r="F62" s="58" t="n"/>
      <c r="G62" s="15" t="n"/>
      <c r="H62" s="55">
        <f>IF(F62="","",F62*IF(G62="",Settings!$C$10,G62))</f>
        <v/>
      </c>
      <c r="I62" s="55">
        <f>IF(F62="","",F62+H62)</f>
        <v/>
      </c>
      <c r="J62" s="59">
        <f>IF(D62="","",D62+IFERROR(INDEX(Clients!$G$7:$G$106,MATCH(C62,Clients!$B$7:$B$106,0))+0,Settings!$C$9))</f>
        <v/>
      </c>
      <c r="K62" s="57" t="n"/>
      <c r="L62" s="58" t="n"/>
      <c r="M62" s="55">
        <f>IF(I62="","",I62-N(L62))</f>
        <v/>
      </c>
      <c r="N62" s="7">
        <f>IF(I62="","",IF(M62&lt;=0.005,"Paid",IF(N(L62)&gt;0,IF(TODAY()&gt;J62,"Partial · overdue","Partially paid"),IF(TODAY()&gt;J62,"Overdue",IF(J62-TODAY()&lt;=7,"Due soon","Open")))))</f>
        <v/>
      </c>
      <c r="O62" s="28">
        <f>IF(OR(I62="",M62&lt;=0.005),"",MAX(0,TODAY()-J62))</f>
        <v/>
      </c>
      <c r="P62" s="28">
        <f>IF(OR(K62="",D62=""),"",K62-D62)</f>
        <v/>
      </c>
    </row>
    <row r="63" hidden="1">
      <c r="B63" s="13" t="n"/>
      <c r="C63" s="13" t="n"/>
      <c r="D63" s="57" t="n"/>
      <c r="E63" s="13" t="n"/>
      <c r="F63" s="58" t="n"/>
      <c r="G63" s="15" t="n"/>
      <c r="H63" s="55">
        <f>IF(F63="","",F63*IF(G63="",Settings!$C$10,G63))</f>
        <v/>
      </c>
      <c r="I63" s="55">
        <f>IF(F63="","",F63+H63)</f>
        <v/>
      </c>
      <c r="J63" s="59">
        <f>IF(D63="","",D63+IFERROR(INDEX(Clients!$G$7:$G$106,MATCH(C63,Clients!$B$7:$B$106,0))+0,Settings!$C$9))</f>
        <v/>
      </c>
      <c r="K63" s="57" t="n"/>
      <c r="L63" s="58" t="n"/>
      <c r="M63" s="55">
        <f>IF(I63="","",I63-N(L63))</f>
        <v/>
      </c>
      <c r="N63" s="7">
        <f>IF(I63="","",IF(M63&lt;=0.005,"Paid",IF(N(L63)&gt;0,IF(TODAY()&gt;J63,"Partial · overdue","Partially paid"),IF(TODAY()&gt;J63,"Overdue",IF(J63-TODAY()&lt;=7,"Due soon","Open")))))</f>
        <v/>
      </c>
      <c r="O63" s="28">
        <f>IF(OR(I63="",M63&lt;=0.005),"",MAX(0,TODAY()-J63))</f>
        <v/>
      </c>
      <c r="P63" s="28">
        <f>IF(OR(K63="",D63=""),"",K63-D63)</f>
        <v/>
      </c>
    </row>
    <row r="64" hidden="1">
      <c r="B64" s="13" t="n"/>
      <c r="C64" s="13" t="n"/>
      <c r="D64" s="57" t="n"/>
      <c r="E64" s="13" t="n"/>
      <c r="F64" s="58" t="n"/>
      <c r="G64" s="15" t="n"/>
      <c r="H64" s="55">
        <f>IF(F64="","",F64*IF(G64="",Settings!$C$10,G64))</f>
        <v/>
      </c>
      <c r="I64" s="55">
        <f>IF(F64="","",F64+H64)</f>
        <v/>
      </c>
      <c r="J64" s="59">
        <f>IF(D64="","",D64+IFERROR(INDEX(Clients!$G$7:$G$106,MATCH(C64,Clients!$B$7:$B$106,0))+0,Settings!$C$9))</f>
        <v/>
      </c>
      <c r="K64" s="57" t="n"/>
      <c r="L64" s="58" t="n"/>
      <c r="M64" s="55">
        <f>IF(I64="","",I64-N(L64))</f>
        <v/>
      </c>
      <c r="N64" s="7">
        <f>IF(I64="","",IF(M64&lt;=0.005,"Paid",IF(N(L64)&gt;0,IF(TODAY()&gt;J64,"Partial · overdue","Partially paid"),IF(TODAY()&gt;J64,"Overdue",IF(J64-TODAY()&lt;=7,"Due soon","Open")))))</f>
        <v/>
      </c>
      <c r="O64" s="28">
        <f>IF(OR(I64="",M64&lt;=0.005),"",MAX(0,TODAY()-J64))</f>
        <v/>
      </c>
      <c r="P64" s="28">
        <f>IF(OR(K64="",D64=""),"",K64-D64)</f>
        <v/>
      </c>
    </row>
    <row r="65" hidden="1">
      <c r="B65" s="13" t="n"/>
      <c r="C65" s="13" t="n"/>
      <c r="D65" s="57" t="n"/>
      <c r="E65" s="13" t="n"/>
      <c r="F65" s="58" t="n"/>
      <c r="G65" s="15" t="n"/>
      <c r="H65" s="55">
        <f>IF(F65="","",F65*IF(G65="",Settings!$C$10,G65))</f>
        <v/>
      </c>
      <c r="I65" s="55">
        <f>IF(F65="","",F65+H65)</f>
        <v/>
      </c>
      <c r="J65" s="59">
        <f>IF(D65="","",D65+IFERROR(INDEX(Clients!$G$7:$G$106,MATCH(C65,Clients!$B$7:$B$106,0))+0,Settings!$C$9))</f>
        <v/>
      </c>
      <c r="K65" s="57" t="n"/>
      <c r="L65" s="58" t="n"/>
      <c r="M65" s="55">
        <f>IF(I65="","",I65-N(L65))</f>
        <v/>
      </c>
      <c r="N65" s="7">
        <f>IF(I65="","",IF(M65&lt;=0.005,"Paid",IF(N(L65)&gt;0,IF(TODAY()&gt;J65,"Partial · overdue","Partially paid"),IF(TODAY()&gt;J65,"Overdue",IF(J65-TODAY()&lt;=7,"Due soon","Open")))))</f>
        <v/>
      </c>
      <c r="O65" s="28">
        <f>IF(OR(I65="",M65&lt;=0.005),"",MAX(0,TODAY()-J65))</f>
        <v/>
      </c>
      <c r="P65" s="28">
        <f>IF(OR(K65="",D65=""),"",K65-D65)</f>
        <v/>
      </c>
    </row>
    <row r="66" hidden="1">
      <c r="B66" s="13" t="n"/>
      <c r="C66" s="13" t="n"/>
      <c r="D66" s="57" t="n"/>
      <c r="E66" s="13" t="n"/>
      <c r="F66" s="58" t="n"/>
      <c r="G66" s="15" t="n"/>
      <c r="H66" s="55">
        <f>IF(F66="","",F66*IF(G66="",Settings!$C$10,G66))</f>
        <v/>
      </c>
      <c r="I66" s="55">
        <f>IF(F66="","",F66+H66)</f>
        <v/>
      </c>
      <c r="J66" s="59">
        <f>IF(D66="","",D66+IFERROR(INDEX(Clients!$G$7:$G$106,MATCH(C66,Clients!$B$7:$B$106,0))+0,Settings!$C$9))</f>
        <v/>
      </c>
      <c r="K66" s="57" t="n"/>
      <c r="L66" s="58" t="n"/>
      <c r="M66" s="55">
        <f>IF(I66="","",I66-N(L66))</f>
        <v/>
      </c>
      <c r="N66" s="7">
        <f>IF(I66="","",IF(M66&lt;=0.005,"Paid",IF(N(L66)&gt;0,IF(TODAY()&gt;J66,"Partial · overdue","Partially paid"),IF(TODAY()&gt;J66,"Overdue",IF(J66-TODAY()&lt;=7,"Due soon","Open")))))</f>
        <v/>
      </c>
      <c r="O66" s="28">
        <f>IF(OR(I66="",M66&lt;=0.005),"",MAX(0,TODAY()-J66))</f>
        <v/>
      </c>
      <c r="P66" s="28">
        <f>IF(OR(K66="",D66=""),"",K66-D66)</f>
        <v/>
      </c>
    </row>
    <row r="67" hidden="1">
      <c r="B67" s="13" t="n"/>
      <c r="C67" s="13" t="n"/>
      <c r="D67" s="57" t="n"/>
      <c r="E67" s="13" t="n"/>
      <c r="F67" s="58" t="n"/>
      <c r="G67" s="15" t="n"/>
      <c r="H67" s="55">
        <f>IF(F67="","",F67*IF(G67="",Settings!$C$10,G67))</f>
        <v/>
      </c>
      <c r="I67" s="55">
        <f>IF(F67="","",F67+H67)</f>
        <v/>
      </c>
      <c r="J67" s="59">
        <f>IF(D67="","",D67+IFERROR(INDEX(Clients!$G$7:$G$106,MATCH(C67,Clients!$B$7:$B$106,0))+0,Settings!$C$9))</f>
        <v/>
      </c>
      <c r="K67" s="57" t="n"/>
      <c r="L67" s="58" t="n"/>
      <c r="M67" s="55">
        <f>IF(I67="","",I67-N(L67))</f>
        <v/>
      </c>
      <c r="N67" s="7">
        <f>IF(I67="","",IF(M67&lt;=0.005,"Paid",IF(N(L67)&gt;0,IF(TODAY()&gt;J67,"Partial · overdue","Partially paid"),IF(TODAY()&gt;J67,"Overdue",IF(J67-TODAY()&lt;=7,"Due soon","Open")))))</f>
        <v/>
      </c>
      <c r="O67" s="28">
        <f>IF(OR(I67="",M67&lt;=0.005),"",MAX(0,TODAY()-J67))</f>
        <v/>
      </c>
      <c r="P67" s="28">
        <f>IF(OR(K67="",D67=""),"",K67-D67)</f>
        <v/>
      </c>
    </row>
    <row r="68" hidden="1">
      <c r="B68" s="13" t="n"/>
      <c r="C68" s="13" t="n"/>
      <c r="D68" s="57" t="n"/>
      <c r="E68" s="13" t="n"/>
      <c r="F68" s="58" t="n"/>
      <c r="G68" s="15" t="n"/>
      <c r="H68" s="55">
        <f>IF(F68="","",F68*IF(G68="",Settings!$C$10,G68))</f>
        <v/>
      </c>
      <c r="I68" s="55">
        <f>IF(F68="","",F68+H68)</f>
        <v/>
      </c>
      <c r="J68" s="59">
        <f>IF(D68="","",D68+IFERROR(INDEX(Clients!$G$7:$G$106,MATCH(C68,Clients!$B$7:$B$106,0))+0,Settings!$C$9))</f>
        <v/>
      </c>
      <c r="K68" s="57" t="n"/>
      <c r="L68" s="58" t="n"/>
      <c r="M68" s="55">
        <f>IF(I68="","",I68-N(L68))</f>
        <v/>
      </c>
      <c r="N68" s="7">
        <f>IF(I68="","",IF(M68&lt;=0.005,"Paid",IF(N(L68)&gt;0,IF(TODAY()&gt;J68,"Partial · overdue","Partially paid"),IF(TODAY()&gt;J68,"Overdue",IF(J68-TODAY()&lt;=7,"Due soon","Open")))))</f>
        <v/>
      </c>
      <c r="O68" s="28">
        <f>IF(OR(I68="",M68&lt;=0.005),"",MAX(0,TODAY()-J68))</f>
        <v/>
      </c>
      <c r="P68" s="28">
        <f>IF(OR(K68="",D68=""),"",K68-D68)</f>
        <v/>
      </c>
    </row>
    <row r="69" hidden="1">
      <c r="B69" s="13" t="n"/>
      <c r="C69" s="13" t="n"/>
      <c r="D69" s="57" t="n"/>
      <c r="E69" s="13" t="n"/>
      <c r="F69" s="58" t="n"/>
      <c r="G69" s="15" t="n"/>
      <c r="H69" s="55">
        <f>IF(F69="","",F69*IF(G69="",Settings!$C$10,G69))</f>
        <v/>
      </c>
      <c r="I69" s="55">
        <f>IF(F69="","",F69+H69)</f>
        <v/>
      </c>
      <c r="J69" s="59">
        <f>IF(D69="","",D69+IFERROR(INDEX(Clients!$G$7:$G$106,MATCH(C69,Clients!$B$7:$B$106,0))+0,Settings!$C$9))</f>
        <v/>
      </c>
      <c r="K69" s="57" t="n"/>
      <c r="L69" s="58" t="n"/>
      <c r="M69" s="55">
        <f>IF(I69="","",I69-N(L69))</f>
        <v/>
      </c>
      <c r="N69" s="7">
        <f>IF(I69="","",IF(M69&lt;=0.005,"Paid",IF(N(L69)&gt;0,IF(TODAY()&gt;J69,"Partial · overdue","Partially paid"),IF(TODAY()&gt;J69,"Overdue",IF(J69-TODAY()&lt;=7,"Due soon","Open")))))</f>
        <v/>
      </c>
      <c r="O69" s="28">
        <f>IF(OR(I69="",M69&lt;=0.005),"",MAX(0,TODAY()-J69))</f>
        <v/>
      </c>
      <c r="P69" s="28">
        <f>IF(OR(K69="",D69=""),"",K69-D69)</f>
        <v/>
      </c>
    </row>
    <row r="70" hidden="1">
      <c r="B70" s="13" t="n"/>
      <c r="C70" s="13" t="n"/>
      <c r="D70" s="57" t="n"/>
      <c r="E70" s="13" t="n"/>
      <c r="F70" s="58" t="n"/>
      <c r="G70" s="15" t="n"/>
      <c r="H70" s="55">
        <f>IF(F70="","",F70*IF(G70="",Settings!$C$10,G70))</f>
        <v/>
      </c>
      <c r="I70" s="55">
        <f>IF(F70="","",F70+H70)</f>
        <v/>
      </c>
      <c r="J70" s="59">
        <f>IF(D70="","",D70+IFERROR(INDEX(Clients!$G$7:$G$106,MATCH(C70,Clients!$B$7:$B$106,0))+0,Settings!$C$9))</f>
        <v/>
      </c>
      <c r="K70" s="57" t="n"/>
      <c r="L70" s="58" t="n"/>
      <c r="M70" s="55">
        <f>IF(I70="","",I70-N(L70))</f>
        <v/>
      </c>
      <c r="N70" s="7">
        <f>IF(I70="","",IF(M70&lt;=0.005,"Paid",IF(N(L70)&gt;0,IF(TODAY()&gt;J70,"Partial · overdue","Partially paid"),IF(TODAY()&gt;J70,"Overdue",IF(J70-TODAY()&lt;=7,"Due soon","Open")))))</f>
        <v/>
      </c>
      <c r="O70" s="28">
        <f>IF(OR(I70="",M70&lt;=0.005),"",MAX(0,TODAY()-J70))</f>
        <v/>
      </c>
      <c r="P70" s="28">
        <f>IF(OR(K70="",D70=""),"",K70-D70)</f>
        <v/>
      </c>
    </row>
    <row r="71" hidden="1">
      <c r="B71" s="13" t="n"/>
      <c r="C71" s="13" t="n"/>
      <c r="D71" s="57" t="n"/>
      <c r="E71" s="13" t="n"/>
      <c r="F71" s="58" t="n"/>
      <c r="G71" s="15" t="n"/>
      <c r="H71" s="55">
        <f>IF(F71="","",F71*IF(G71="",Settings!$C$10,G71))</f>
        <v/>
      </c>
      <c r="I71" s="55">
        <f>IF(F71="","",F71+H71)</f>
        <v/>
      </c>
      <c r="J71" s="59">
        <f>IF(D71="","",D71+IFERROR(INDEX(Clients!$G$7:$G$106,MATCH(C71,Clients!$B$7:$B$106,0))+0,Settings!$C$9))</f>
        <v/>
      </c>
      <c r="K71" s="57" t="n"/>
      <c r="L71" s="58" t="n"/>
      <c r="M71" s="55">
        <f>IF(I71="","",I71-N(L71))</f>
        <v/>
      </c>
      <c r="N71" s="7">
        <f>IF(I71="","",IF(M71&lt;=0.005,"Paid",IF(N(L71)&gt;0,IF(TODAY()&gt;J71,"Partial · overdue","Partially paid"),IF(TODAY()&gt;J71,"Overdue",IF(J71-TODAY()&lt;=7,"Due soon","Open")))))</f>
        <v/>
      </c>
      <c r="O71" s="28">
        <f>IF(OR(I71="",M71&lt;=0.005),"",MAX(0,TODAY()-J71))</f>
        <v/>
      </c>
      <c r="P71" s="28">
        <f>IF(OR(K71="",D71=""),"",K71-D71)</f>
        <v/>
      </c>
    </row>
    <row r="72" hidden="1">
      <c r="B72" s="13" t="n"/>
      <c r="C72" s="13" t="n"/>
      <c r="D72" s="57" t="n"/>
      <c r="E72" s="13" t="n"/>
      <c r="F72" s="58" t="n"/>
      <c r="G72" s="15" t="n"/>
      <c r="H72" s="55">
        <f>IF(F72="","",F72*IF(G72="",Settings!$C$10,G72))</f>
        <v/>
      </c>
      <c r="I72" s="55">
        <f>IF(F72="","",F72+H72)</f>
        <v/>
      </c>
      <c r="J72" s="59">
        <f>IF(D72="","",D72+IFERROR(INDEX(Clients!$G$7:$G$106,MATCH(C72,Clients!$B$7:$B$106,0))+0,Settings!$C$9))</f>
        <v/>
      </c>
      <c r="K72" s="57" t="n"/>
      <c r="L72" s="58" t="n"/>
      <c r="M72" s="55">
        <f>IF(I72="","",I72-N(L72))</f>
        <v/>
      </c>
      <c r="N72" s="7">
        <f>IF(I72="","",IF(M72&lt;=0.005,"Paid",IF(N(L72)&gt;0,IF(TODAY()&gt;J72,"Partial · overdue","Partially paid"),IF(TODAY()&gt;J72,"Overdue",IF(J72-TODAY()&lt;=7,"Due soon","Open")))))</f>
        <v/>
      </c>
      <c r="O72" s="28">
        <f>IF(OR(I72="",M72&lt;=0.005),"",MAX(0,TODAY()-J72))</f>
        <v/>
      </c>
      <c r="P72" s="28">
        <f>IF(OR(K72="",D72=""),"",K72-D72)</f>
        <v/>
      </c>
    </row>
    <row r="73" hidden="1">
      <c r="B73" s="13" t="n"/>
      <c r="C73" s="13" t="n"/>
      <c r="D73" s="57" t="n"/>
      <c r="E73" s="13" t="n"/>
      <c r="F73" s="58" t="n"/>
      <c r="G73" s="15" t="n"/>
      <c r="H73" s="55">
        <f>IF(F73="","",F73*IF(G73="",Settings!$C$10,G73))</f>
        <v/>
      </c>
      <c r="I73" s="55">
        <f>IF(F73="","",F73+H73)</f>
        <v/>
      </c>
      <c r="J73" s="59">
        <f>IF(D73="","",D73+IFERROR(INDEX(Clients!$G$7:$G$106,MATCH(C73,Clients!$B$7:$B$106,0))+0,Settings!$C$9))</f>
        <v/>
      </c>
      <c r="K73" s="57" t="n"/>
      <c r="L73" s="58" t="n"/>
      <c r="M73" s="55">
        <f>IF(I73="","",I73-N(L73))</f>
        <v/>
      </c>
      <c r="N73" s="7">
        <f>IF(I73="","",IF(M73&lt;=0.005,"Paid",IF(N(L73)&gt;0,IF(TODAY()&gt;J73,"Partial · overdue","Partially paid"),IF(TODAY()&gt;J73,"Overdue",IF(J73-TODAY()&lt;=7,"Due soon","Open")))))</f>
        <v/>
      </c>
      <c r="O73" s="28">
        <f>IF(OR(I73="",M73&lt;=0.005),"",MAX(0,TODAY()-J73))</f>
        <v/>
      </c>
      <c r="P73" s="28">
        <f>IF(OR(K73="",D73=""),"",K73-D73)</f>
        <v/>
      </c>
    </row>
    <row r="74" hidden="1">
      <c r="B74" s="13" t="n"/>
      <c r="C74" s="13" t="n"/>
      <c r="D74" s="57" t="n"/>
      <c r="E74" s="13" t="n"/>
      <c r="F74" s="58" t="n"/>
      <c r="G74" s="15" t="n"/>
      <c r="H74" s="55">
        <f>IF(F74="","",F74*IF(G74="",Settings!$C$10,G74))</f>
        <v/>
      </c>
      <c r="I74" s="55">
        <f>IF(F74="","",F74+H74)</f>
        <v/>
      </c>
      <c r="J74" s="59">
        <f>IF(D74="","",D74+IFERROR(INDEX(Clients!$G$7:$G$106,MATCH(C74,Clients!$B$7:$B$106,0))+0,Settings!$C$9))</f>
        <v/>
      </c>
      <c r="K74" s="57" t="n"/>
      <c r="L74" s="58" t="n"/>
      <c r="M74" s="55">
        <f>IF(I74="","",I74-N(L74))</f>
        <v/>
      </c>
      <c r="N74" s="7">
        <f>IF(I74="","",IF(M74&lt;=0.005,"Paid",IF(N(L74)&gt;0,IF(TODAY()&gt;J74,"Partial · overdue","Partially paid"),IF(TODAY()&gt;J74,"Overdue",IF(J74-TODAY()&lt;=7,"Due soon","Open")))))</f>
        <v/>
      </c>
      <c r="O74" s="28">
        <f>IF(OR(I74="",M74&lt;=0.005),"",MAX(0,TODAY()-J74))</f>
        <v/>
      </c>
      <c r="P74" s="28">
        <f>IF(OR(K74="",D74=""),"",K74-D74)</f>
        <v/>
      </c>
    </row>
    <row r="75" hidden="1">
      <c r="B75" s="13" t="n"/>
      <c r="C75" s="13" t="n"/>
      <c r="D75" s="57" t="n"/>
      <c r="E75" s="13" t="n"/>
      <c r="F75" s="58" t="n"/>
      <c r="G75" s="15" t="n"/>
      <c r="H75" s="55">
        <f>IF(F75="","",F75*IF(G75="",Settings!$C$10,G75))</f>
        <v/>
      </c>
      <c r="I75" s="55">
        <f>IF(F75="","",F75+H75)</f>
        <v/>
      </c>
      <c r="J75" s="59">
        <f>IF(D75="","",D75+IFERROR(INDEX(Clients!$G$7:$G$106,MATCH(C75,Clients!$B$7:$B$106,0))+0,Settings!$C$9))</f>
        <v/>
      </c>
      <c r="K75" s="57" t="n"/>
      <c r="L75" s="58" t="n"/>
      <c r="M75" s="55">
        <f>IF(I75="","",I75-N(L75))</f>
        <v/>
      </c>
      <c r="N75" s="7">
        <f>IF(I75="","",IF(M75&lt;=0.005,"Paid",IF(N(L75)&gt;0,IF(TODAY()&gt;J75,"Partial · overdue","Partially paid"),IF(TODAY()&gt;J75,"Overdue",IF(J75-TODAY()&lt;=7,"Due soon","Open")))))</f>
        <v/>
      </c>
      <c r="O75" s="28">
        <f>IF(OR(I75="",M75&lt;=0.005),"",MAX(0,TODAY()-J75))</f>
        <v/>
      </c>
      <c r="P75" s="28">
        <f>IF(OR(K75="",D75=""),"",K75-D75)</f>
        <v/>
      </c>
    </row>
    <row r="76" hidden="1">
      <c r="B76" s="13" t="n"/>
      <c r="C76" s="13" t="n"/>
      <c r="D76" s="57" t="n"/>
      <c r="E76" s="13" t="n"/>
      <c r="F76" s="58" t="n"/>
      <c r="G76" s="15" t="n"/>
      <c r="H76" s="55">
        <f>IF(F76="","",F76*IF(G76="",Settings!$C$10,G76))</f>
        <v/>
      </c>
      <c r="I76" s="55">
        <f>IF(F76="","",F76+H76)</f>
        <v/>
      </c>
      <c r="J76" s="59">
        <f>IF(D76="","",D76+IFERROR(INDEX(Clients!$G$7:$G$106,MATCH(C76,Clients!$B$7:$B$106,0))+0,Settings!$C$9))</f>
        <v/>
      </c>
      <c r="K76" s="57" t="n"/>
      <c r="L76" s="58" t="n"/>
      <c r="M76" s="55">
        <f>IF(I76="","",I76-N(L76))</f>
        <v/>
      </c>
      <c r="N76" s="7">
        <f>IF(I76="","",IF(M76&lt;=0.005,"Paid",IF(N(L76)&gt;0,IF(TODAY()&gt;J76,"Partial · overdue","Partially paid"),IF(TODAY()&gt;J76,"Overdue",IF(J76-TODAY()&lt;=7,"Due soon","Open")))))</f>
        <v/>
      </c>
      <c r="O76" s="28">
        <f>IF(OR(I76="",M76&lt;=0.005),"",MAX(0,TODAY()-J76))</f>
        <v/>
      </c>
      <c r="P76" s="28">
        <f>IF(OR(K76="",D76=""),"",K76-D76)</f>
        <v/>
      </c>
    </row>
    <row r="77" hidden="1">
      <c r="B77" s="13" t="n"/>
      <c r="C77" s="13" t="n"/>
      <c r="D77" s="57" t="n"/>
      <c r="E77" s="13" t="n"/>
      <c r="F77" s="58" t="n"/>
      <c r="G77" s="15" t="n"/>
      <c r="H77" s="55">
        <f>IF(F77="","",F77*IF(G77="",Settings!$C$10,G77))</f>
        <v/>
      </c>
      <c r="I77" s="55">
        <f>IF(F77="","",F77+H77)</f>
        <v/>
      </c>
      <c r="J77" s="59">
        <f>IF(D77="","",D77+IFERROR(INDEX(Clients!$G$7:$G$106,MATCH(C77,Clients!$B$7:$B$106,0))+0,Settings!$C$9))</f>
        <v/>
      </c>
      <c r="K77" s="57" t="n"/>
      <c r="L77" s="58" t="n"/>
      <c r="M77" s="55">
        <f>IF(I77="","",I77-N(L77))</f>
        <v/>
      </c>
      <c r="N77" s="7">
        <f>IF(I77="","",IF(M77&lt;=0.005,"Paid",IF(N(L77)&gt;0,IF(TODAY()&gt;J77,"Partial · overdue","Partially paid"),IF(TODAY()&gt;J77,"Overdue",IF(J77-TODAY()&lt;=7,"Due soon","Open")))))</f>
        <v/>
      </c>
      <c r="O77" s="28">
        <f>IF(OR(I77="",M77&lt;=0.005),"",MAX(0,TODAY()-J77))</f>
        <v/>
      </c>
      <c r="P77" s="28">
        <f>IF(OR(K77="",D77=""),"",K77-D77)</f>
        <v/>
      </c>
    </row>
    <row r="78" hidden="1">
      <c r="B78" s="13" t="n"/>
      <c r="C78" s="13" t="n"/>
      <c r="D78" s="57" t="n"/>
      <c r="E78" s="13" t="n"/>
      <c r="F78" s="58" t="n"/>
      <c r="G78" s="15" t="n"/>
      <c r="H78" s="55">
        <f>IF(F78="","",F78*IF(G78="",Settings!$C$10,G78))</f>
        <v/>
      </c>
      <c r="I78" s="55">
        <f>IF(F78="","",F78+H78)</f>
        <v/>
      </c>
      <c r="J78" s="59">
        <f>IF(D78="","",D78+IFERROR(INDEX(Clients!$G$7:$G$106,MATCH(C78,Clients!$B$7:$B$106,0))+0,Settings!$C$9))</f>
        <v/>
      </c>
      <c r="K78" s="57" t="n"/>
      <c r="L78" s="58" t="n"/>
      <c r="M78" s="55">
        <f>IF(I78="","",I78-N(L78))</f>
        <v/>
      </c>
      <c r="N78" s="7">
        <f>IF(I78="","",IF(M78&lt;=0.005,"Paid",IF(N(L78)&gt;0,IF(TODAY()&gt;J78,"Partial · overdue","Partially paid"),IF(TODAY()&gt;J78,"Overdue",IF(J78-TODAY()&lt;=7,"Due soon","Open")))))</f>
        <v/>
      </c>
      <c r="O78" s="28">
        <f>IF(OR(I78="",M78&lt;=0.005),"",MAX(0,TODAY()-J78))</f>
        <v/>
      </c>
      <c r="P78" s="28">
        <f>IF(OR(K78="",D78=""),"",K78-D78)</f>
        <v/>
      </c>
    </row>
    <row r="79" hidden="1">
      <c r="B79" s="13" t="n"/>
      <c r="C79" s="13" t="n"/>
      <c r="D79" s="57" t="n"/>
      <c r="E79" s="13" t="n"/>
      <c r="F79" s="58" t="n"/>
      <c r="G79" s="15" t="n"/>
      <c r="H79" s="55">
        <f>IF(F79="","",F79*IF(G79="",Settings!$C$10,G79))</f>
        <v/>
      </c>
      <c r="I79" s="55">
        <f>IF(F79="","",F79+H79)</f>
        <v/>
      </c>
      <c r="J79" s="59">
        <f>IF(D79="","",D79+IFERROR(INDEX(Clients!$G$7:$G$106,MATCH(C79,Clients!$B$7:$B$106,0))+0,Settings!$C$9))</f>
        <v/>
      </c>
      <c r="K79" s="57" t="n"/>
      <c r="L79" s="58" t="n"/>
      <c r="M79" s="55">
        <f>IF(I79="","",I79-N(L79))</f>
        <v/>
      </c>
      <c r="N79" s="7">
        <f>IF(I79="","",IF(M79&lt;=0.005,"Paid",IF(N(L79)&gt;0,IF(TODAY()&gt;J79,"Partial · overdue","Partially paid"),IF(TODAY()&gt;J79,"Overdue",IF(J79-TODAY()&lt;=7,"Due soon","Open")))))</f>
        <v/>
      </c>
      <c r="O79" s="28">
        <f>IF(OR(I79="",M79&lt;=0.005),"",MAX(0,TODAY()-J79))</f>
        <v/>
      </c>
      <c r="P79" s="28">
        <f>IF(OR(K79="",D79=""),"",K79-D79)</f>
        <v/>
      </c>
    </row>
    <row r="80" hidden="1">
      <c r="B80" s="13" t="n"/>
      <c r="C80" s="13" t="n"/>
      <c r="D80" s="57" t="n"/>
      <c r="E80" s="13" t="n"/>
      <c r="F80" s="58" t="n"/>
      <c r="G80" s="15" t="n"/>
      <c r="H80" s="55">
        <f>IF(F80="","",F80*IF(G80="",Settings!$C$10,G80))</f>
        <v/>
      </c>
      <c r="I80" s="55">
        <f>IF(F80="","",F80+H80)</f>
        <v/>
      </c>
      <c r="J80" s="59">
        <f>IF(D80="","",D80+IFERROR(INDEX(Clients!$G$7:$G$106,MATCH(C80,Clients!$B$7:$B$106,0))+0,Settings!$C$9))</f>
        <v/>
      </c>
      <c r="K80" s="57" t="n"/>
      <c r="L80" s="58" t="n"/>
      <c r="M80" s="55">
        <f>IF(I80="","",I80-N(L80))</f>
        <v/>
      </c>
      <c r="N80" s="7">
        <f>IF(I80="","",IF(M80&lt;=0.005,"Paid",IF(N(L80)&gt;0,IF(TODAY()&gt;J80,"Partial · overdue","Partially paid"),IF(TODAY()&gt;J80,"Overdue",IF(J80-TODAY()&lt;=7,"Due soon","Open")))))</f>
        <v/>
      </c>
      <c r="O80" s="28">
        <f>IF(OR(I80="",M80&lt;=0.005),"",MAX(0,TODAY()-J80))</f>
        <v/>
      </c>
      <c r="P80" s="28">
        <f>IF(OR(K80="",D80=""),"",K80-D80)</f>
        <v/>
      </c>
    </row>
    <row r="81" hidden="1">
      <c r="B81" s="13" t="n"/>
      <c r="C81" s="13" t="n"/>
      <c r="D81" s="57" t="n"/>
      <c r="E81" s="13" t="n"/>
      <c r="F81" s="58" t="n"/>
      <c r="G81" s="15" t="n"/>
      <c r="H81" s="55">
        <f>IF(F81="","",F81*IF(G81="",Settings!$C$10,G81))</f>
        <v/>
      </c>
      <c r="I81" s="55">
        <f>IF(F81="","",F81+H81)</f>
        <v/>
      </c>
      <c r="J81" s="59">
        <f>IF(D81="","",D81+IFERROR(INDEX(Clients!$G$7:$G$106,MATCH(C81,Clients!$B$7:$B$106,0))+0,Settings!$C$9))</f>
        <v/>
      </c>
      <c r="K81" s="57" t="n"/>
      <c r="L81" s="58" t="n"/>
      <c r="M81" s="55">
        <f>IF(I81="","",I81-N(L81))</f>
        <v/>
      </c>
      <c r="N81" s="7">
        <f>IF(I81="","",IF(M81&lt;=0.005,"Paid",IF(N(L81)&gt;0,IF(TODAY()&gt;J81,"Partial · overdue","Partially paid"),IF(TODAY()&gt;J81,"Overdue",IF(J81-TODAY()&lt;=7,"Due soon","Open")))))</f>
        <v/>
      </c>
      <c r="O81" s="28">
        <f>IF(OR(I81="",M81&lt;=0.005),"",MAX(0,TODAY()-J81))</f>
        <v/>
      </c>
      <c r="P81" s="28">
        <f>IF(OR(K81="",D81=""),"",K81-D81)</f>
        <v/>
      </c>
    </row>
    <row r="82" hidden="1">
      <c r="B82" s="13" t="n"/>
      <c r="C82" s="13" t="n"/>
      <c r="D82" s="57" t="n"/>
      <c r="E82" s="13" t="n"/>
      <c r="F82" s="58" t="n"/>
      <c r="G82" s="15" t="n"/>
      <c r="H82" s="55">
        <f>IF(F82="","",F82*IF(G82="",Settings!$C$10,G82))</f>
        <v/>
      </c>
      <c r="I82" s="55">
        <f>IF(F82="","",F82+H82)</f>
        <v/>
      </c>
      <c r="J82" s="59">
        <f>IF(D82="","",D82+IFERROR(INDEX(Clients!$G$7:$G$106,MATCH(C82,Clients!$B$7:$B$106,0))+0,Settings!$C$9))</f>
        <v/>
      </c>
      <c r="K82" s="57" t="n"/>
      <c r="L82" s="58" t="n"/>
      <c r="M82" s="55">
        <f>IF(I82="","",I82-N(L82))</f>
        <v/>
      </c>
      <c r="N82" s="7">
        <f>IF(I82="","",IF(M82&lt;=0.005,"Paid",IF(N(L82)&gt;0,IF(TODAY()&gt;J82,"Partial · overdue","Partially paid"),IF(TODAY()&gt;J82,"Overdue",IF(J82-TODAY()&lt;=7,"Due soon","Open")))))</f>
        <v/>
      </c>
      <c r="O82" s="28">
        <f>IF(OR(I82="",M82&lt;=0.005),"",MAX(0,TODAY()-J82))</f>
        <v/>
      </c>
      <c r="P82" s="28">
        <f>IF(OR(K82="",D82=""),"",K82-D82)</f>
        <v/>
      </c>
    </row>
    <row r="83" hidden="1">
      <c r="B83" s="13" t="n"/>
      <c r="C83" s="13" t="n"/>
      <c r="D83" s="57" t="n"/>
      <c r="E83" s="13" t="n"/>
      <c r="F83" s="58" t="n"/>
      <c r="G83" s="15" t="n"/>
      <c r="H83" s="55">
        <f>IF(F83="","",F83*IF(G83="",Settings!$C$10,G83))</f>
        <v/>
      </c>
      <c r="I83" s="55">
        <f>IF(F83="","",F83+H83)</f>
        <v/>
      </c>
      <c r="J83" s="59">
        <f>IF(D83="","",D83+IFERROR(INDEX(Clients!$G$7:$G$106,MATCH(C83,Clients!$B$7:$B$106,0))+0,Settings!$C$9))</f>
        <v/>
      </c>
      <c r="K83" s="57" t="n"/>
      <c r="L83" s="58" t="n"/>
      <c r="M83" s="55">
        <f>IF(I83="","",I83-N(L83))</f>
        <v/>
      </c>
      <c r="N83" s="7">
        <f>IF(I83="","",IF(M83&lt;=0.005,"Paid",IF(N(L83)&gt;0,IF(TODAY()&gt;J83,"Partial · overdue","Partially paid"),IF(TODAY()&gt;J83,"Overdue",IF(J83-TODAY()&lt;=7,"Due soon","Open")))))</f>
        <v/>
      </c>
      <c r="O83" s="28">
        <f>IF(OR(I83="",M83&lt;=0.005),"",MAX(0,TODAY()-J83))</f>
        <v/>
      </c>
      <c r="P83" s="28">
        <f>IF(OR(K83="",D83=""),"",K83-D83)</f>
        <v/>
      </c>
    </row>
    <row r="84" hidden="1">
      <c r="B84" s="13" t="n"/>
      <c r="C84" s="13" t="n"/>
      <c r="D84" s="57" t="n"/>
      <c r="E84" s="13" t="n"/>
      <c r="F84" s="58" t="n"/>
      <c r="G84" s="15" t="n"/>
      <c r="H84" s="55">
        <f>IF(F84="","",F84*IF(G84="",Settings!$C$10,G84))</f>
        <v/>
      </c>
      <c r="I84" s="55">
        <f>IF(F84="","",F84+H84)</f>
        <v/>
      </c>
      <c r="J84" s="59">
        <f>IF(D84="","",D84+IFERROR(INDEX(Clients!$G$7:$G$106,MATCH(C84,Clients!$B$7:$B$106,0))+0,Settings!$C$9))</f>
        <v/>
      </c>
      <c r="K84" s="57" t="n"/>
      <c r="L84" s="58" t="n"/>
      <c r="M84" s="55">
        <f>IF(I84="","",I84-N(L84))</f>
        <v/>
      </c>
      <c r="N84" s="7">
        <f>IF(I84="","",IF(M84&lt;=0.005,"Paid",IF(N(L84)&gt;0,IF(TODAY()&gt;J84,"Partial · overdue","Partially paid"),IF(TODAY()&gt;J84,"Overdue",IF(J84-TODAY()&lt;=7,"Due soon","Open")))))</f>
        <v/>
      </c>
      <c r="O84" s="28">
        <f>IF(OR(I84="",M84&lt;=0.005),"",MAX(0,TODAY()-J84))</f>
        <v/>
      </c>
      <c r="P84" s="28">
        <f>IF(OR(K84="",D84=""),"",K84-D84)</f>
        <v/>
      </c>
    </row>
    <row r="85" hidden="1">
      <c r="B85" s="13" t="n"/>
      <c r="C85" s="13" t="n"/>
      <c r="D85" s="57" t="n"/>
      <c r="E85" s="13" t="n"/>
      <c r="F85" s="58" t="n"/>
      <c r="G85" s="15" t="n"/>
      <c r="H85" s="55">
        <f>IF(F85="","",F85*IF(G85="",Settings!$C$10,G85))</f>
        <v/>
      </c>
      <c r="I85" s="55">
        <f>IF(F85="","",F85+H85)</f>
        <v/>
      </c>
      <c r="J85" s="59">
        <f>IF(D85="","",D85+IFERROR(INDEX(Clients!$G$7:$G$106,MATCH(C85,Clients!$B$7:$B$106,0))+0,Settings!$C$9))</f>
        <v/>
      </c>
      <c r="K85" s="57" t="n"/>
      <c r="L85" s="58" t="n"/>
      <c r="M85" s="55">
        <f>IF(I85="","",I85-N(L85))</f>
        <v/>
      </c>
      <c r="N85" s="7">
        <f>IF(I85="","",IF(M85&lt;=0.005,"Paid",IF(N(L85)&gt;0,IF(TODAY()&gt;J85,"Partial · overdue","Partially paid"),IF(TODAY()&gt;J85,"Overdue",IF(J85-TODAY()&lt;=7,"Due soon","Open")))))</f>
        <v/>
      </c>
      <c r="O85" s="28">
        <f>IF(OR(I85="",M85&lt;=0.005),"",MAX(0,TODAY()-J85))</f>
        <v/>
      </c>
      <c r="P85" s="28">
        <f>IF(OR(K85="",D85=""),"",K85-D85)</f>
        <v/>
      </c>
    </row>
    <row r="86" hidden="1">
      <c r="B86" s="13" t="n"/>
      <c r="C86" s="13" t="n"/>
      <c r="D86" s="57" t="n"/>
      <c r="E86" s="13" t="n"/>
      <c r="F86" s="58" t="n"/>
      <c r="G86" s="15" t="n"/>
      <c r="H86" s="55">
        <f>IF(F86="","",F86*IF(G86="",Settings!$C$10,G86))</f>
        <v/>
      </c>
      <c r="I86" s="55">
        <f>IF(F86="","",F86+H86)</f>
        <v/>
      </c>
      <c r="J86" s="59">
        <f>IF(D86="","",D86+IFERROR(INDEX(Clients!$G$7:$G$106,MATCH(C86,Clients!$B$7:$B$106,0))+0,Settings!$C$9))</f>
        <v/>
      </c>
      <c r="K86" s="57" t="n"/>
      <c r="L86" s="58" t="n"/>
      <c r="M86" s="55">
        <f>IF(I86="","",I86-N(L86))</f>
        <v/>
      </c>
      <c r="N86" s="7">
        <f>IF(I86="","",IF(M86&lt;=0.005,"Paid",IF(N(L86)&gt;0,IF(TODAY()&gt;J86,"Partial · overdue","Partially paid"),IF(TODAY()&gt;J86,"Overdue",IF(J86-TODAY()&lt;=7,"Due soon","Open")))))</f>
        <v/>
      </c>
      <c r="O86" s="28">
        <f>IF(OR(I86="",M86&lt;=0.005),"",MAX(0,TODAY()-J86))</f>
        <v/>
      </c>
      <c r="P86" s="28">
        <f>IF(OR(K86="",D86=""),"",K86-D86)</f>
        <v/>
      </c>
    </row>
    <row r="87" hidden="1">
      <c r="B87" s="13" t="n"/>
      <c r="C87" s="13" t="n"/>
      <c r="D87" s="57" t="n"/>
      <c r="E87" s="13" t="n"/>
      <c r="F87" s="58" t="n"/>
      <c r="G87" s="15" t="n"/>
      <c r="H87" s="55">
        <f>IF(F87="","",F87*IF(G87="",Settings!$C$10,G87))</f>
        <v/>
      </c>
      <c r="I87" s="55">
        <f>IF(F87="","",F87+H87)</f>
        <v/>
      </c>
      <c r="J87" s="59">
        <f>IF(D87="","",D87+IFERROR(INDEX(Clients!$G$7:$G$106,MATCH(C87,Clients!$B$7:$B$106,0))+0,Settings!$C$9))</f>
        <v/>
      </c>
      <c r="K87" s="57" t="n"/>
      <c r="L87" s="58" t="n"/>
      <c r="M87" s="55">
        <f>IF(I87="","",I87-N(L87))</f>
        <v/>
      </c>
      <c r="N87" s="7">
        <f>IF(I87="","",IF(M87&lt;=0.005,"Paid",IF(N(L87)&gt;0,IF(TODAY()&gt;J87,"Partial · overdue","Partially paid"),IF(TODAY()&gt;J87,"Overdue",IF(J87-TODAY()&lt;=7,"Due soon","Open")))))</f>
        <v/>
      </c>
      <c r="O87" s="28">
        <f>IF(OR(I87="",M87&lt;=0.005),"",MAX(0,TODAY()-J87))</f>
        <v/>
      </c>
      <c r="P87" s="28">
        <f>IF(OR(K87="",D87=""),"",K87-D87)</f>
        <v/>
      </c>
    </row>
    <row r="88" hidden="1">
      <c r="B88" s="13" t="n"/>
      <c r="C88" s="13" t="n"/>
      <c r="D88" s="57" t="n"/>
      <c r="E88" s="13" t="n"/>
      <c r="F88" s="58" t="n"/>
      <c r="G88" s="15" t="n"/>
      <c r="H88" s="55">
        <f>IF(F88="","",F88*IF(G88="",Settings!$C$10,G88))</f>
        <v/>
      </c>
      <c r="I88" s="55">
        <f>IF(F88="","",F88+H88)</f>
        <v/>
      </c>
      <c r="J88" s="59">
        <f>IF(D88="","",D88+IFERROR(INDEX(Clients!$G$7:$G$106,MATCH(C88,Clients!$B$7:$B$106,0))+0,Settings!$C$9))</f>
        <v/>
      </c>
      <c r="K88" s="57" t="n"/>
      <c r="L88" s="58" t="n"/>
      <c r="M88" s="55">
        <f>IF(I88="","",I88-N(L88))</f>
        <v/>
      </c>
      <c r="N88" s="7">
        <f>IF(I88="","",IF(M88&lt;=0.005,"Paid",IF(N(L88)&gt;0,IF(TODAY()&gt;J88,"Partial · overdue","Partially paid"),IF(TODAY()&gt;J88,"Overdue",IF(J88-TODAY()&lt;=7,"Due soon","Open")))))</f>
        <v/>
      </c>
      <c r="O88" s="28">
        <f>IF(OR(I88="",M88&lt;=0.005),"",MAX(0,TODAY()-J88))</f>
        <v/>
      </c>
      <c r="P88" s="28">
        <f>IF(OR(K88="",D88=""),"",K88-D88)</f>
        <v/>
      </c>
    </row>
    <row r="89" hidden="1">
      <c r="B89" s="13" t="n"/>
      <c r="C89" s="13" t="n"/>
      <c r="D89" s="57" t="n"/>
      <c r="E89" s="13" t="n"/>
      <c r="F89" s="58" t="n"/>
      <c r="G89" s="15" t="n"/>
      <c r="H89" s="55">
        <f>IF(F89="","",F89*IF(G89="",Settings!$C$10,G89))</f>
        <v/>
      </c>
      <c r="I89" s="55">
        <f>IF(F89="","",F89+H89)</f>
        <v/>
      </c>
      <c r="J89" s="59">
        <f>IF(D89="","",D89+IFERROR(INDEX(Clients!$G$7:$G$106,MATCH(C89,Clients!$B$7:$B$106,0))+0,Settings!$C$9))</f>
        <v/>
      </c>
      <c r="K89" s="57" t="n"/>
      <c r="L89" s="58" t="n"/>
      <c r="M89" s="55">
        <f>IF(I89="","",I89-N(L89))</f>
        <v/>
      </c>
      <c r="N89" s="7">
        <f>IF(I89="","",IF(M89&lt;=0.005,"Paid",IF(N(L89)&gt;0,IF(TODAY()&gt;J89,"Partial · overdue","Partially paid"),IF(TODAY()&gt;J89,"Overdue",IF(J89-TODAY()&lt;=7,"Due soon","Open")))))</f>
        <v/>
      </c>
      <c r="O89" s="28">
        <f>IF(OR(I89="",M89&lt;=0.005),"",MAX(0,TODAY()-J89))</f>
        <v/>
      </c>
      <c r="P89" s="28">
        <f>IF(OR(K89="",D89=""),"",K89-D89)</f>
        <v/>
      </c>
    </row>
    <row r="90" hidden="1">
      <c r="B90" s="13" t="n"/>
      <c r="C90" s="13" t="n"/>
      <c r="D90" s="57" t="n"/>
      <c r="E90" s="13" t="n"/>
      <c r="F90" s="58" t="n"/>
      <c r="G90" s="15" t="n"/>
      <c r="H90" s="55">
        <f>IF(F90="","",F90*IF(G90="",Settings!$C$10,G90))</f>
        <v/>
      </c>
      <c r="I90" s="55">
        <f>IF(F90="","",F90+H90)</f>
        <v/>
      </c>
      <c r="J90" s="59">
        <f>IF(D90="","",D90+IFERROR(INDEX(Clients!$G$7:$G$106,MATCH(C90,Clients!$B$7:$B$106,0))+0,Settings!$C$9))</f>
        <v/>
      </c>
      <c r="K90" s="57" t="n"/>
      <c r="L90" s="58" t="n"/>
      <c r="M90" s="55">
        <f>IF(I90="","",I90-N(L90))</f>
        <v/>
      </c>
      <c r="N90" s="7">
        <f>IF(I90="","",IF(M90&lt;=0.005,"Paid",IF(N(L90)&gt;0,IF(TODAY()&gt;J90,"Partial · overdue","Partially paid"),IF(TODAY()&gt;J90,"Overdue",IF(J90-TODAY()&lt;=7,"Due soon","Open")))))</f>
        <v/>
      </c>
      <c r="O90" s="28">
        <f>IF(OR(I90="",M90&lt;=0.005),"",MAX(0,TODAY()-J90))</f>
        <v/>
      </c>
      <c r="P90" s="28">
        <f>IF(OR(K90="",D90=""),"",K90-D90)</f>
        <v/>
      </c>
    </row>
    <row r="91" hidden="1">
      <c r="B91" s="13" t="n"/>
      <c r="C91" s="13" t="n"/>
      <c r="D91" s="57" t="n"/>
      <c r="E91" s="13" t="n"/>
      <c r="F91" s="58" t="n"/>
      <c r="G91" s="15" t="n"/>
      <c r="H91" s="55">
        <f>IF(F91="","",F91*IF(G91="",Settings!$C$10,G91))</f>
        <v/>
      </c>
      <c r="I91" s="55">
        <f>IF(F91="","",F91+H91)</f>
        <v/>
      </c>
      <c r="J91" s="59">
        <f>IF(D91="","",D91+IFERROR(INDEX(Clients!$G$7:$G$106,MATCH(C91,Clients!$B$7:$B$106,0))+0,Settings!$C$9))</f>
        <v/>
      </c>
      <c r="K91" s="57" t="n"/>
      <c r="L91" s="58" t="n"/>
      <c r="M91" s="55">
        <f>IF(I91="","",I91-N(L91))</f>
        <v/>
      </c>
      <c r="N91" s="7">
        <f>IF(I91="","",IF(M91&lt;=0.005,"Paid",IF(N(L91)&gt;0,IF(TODAY()&gt;J91,"Partial · overdue","Partially paid"),IF(TODAY()&gt;J91,"Overdue",IF(J91-TODAY()&lt;=7,"Due soon","Open")))))</f>
        <v/>
      </c>
      <c r="O91" s="28">
        <f>IF(OR(I91="",M91&lt;=0.005),"",MAX(0,TODAY()-J91))</f>
        <v/>
      </c>
      <c r="P91" s="28">
        <f>IF(OR(K91="",D91=""),"",K91-D91)</f>
        <v/>
      </c>
    </row>
    <row r="92" hidden="1">
      <c r="B92" s="13" t="n"/>
      <c r="C92" s="13" t="n"/>
      <c r="D92" s="57" t="n"/>
      <c r="E92" s="13" t="n"/>
      <c r="F92" s="58" t="n"/>
      <c r="G92" s="15" t="n"/>
      <c r="H92" s="55">
        <f>IF(F92="","",F92*IF(G92="",Settings!$C$10,G92))</f>
        <v/>
      </c>
      <c r="I92" s="55">
        <f>IF(F92="","",F92+H92)</f>
        <v/>
      </c>
      <c r="J92" s="59">
        <f>IF(D92="","",D92+IFERROR(INDEX(Clients!$G$7:$G$106,MATCH(C92,Clients!$B$7:$B$106,0))+0,Settings!$C$9))</f>
        <v/>
      </c>
      <c r="K92" s="57" t="n"/>
      <c r="L92" s="58" t="n"/>
      <c r="M92" s="55">
        <f>IF(I92="","",I92-N(L92))</f>
        <v/>
      </c>
      <c r="N92" s="7">
        <f>IF(I92="","",IF(M92&lt;=0.005,"Paid",IF(N(L92)&gt;0,IF(TODAY()&gt;J92,"Partial · overdue","Partially paid"),IF(TODAY()&gt;J92,"Overdue",IF(J92-TODAY()&lt;=7,"Due soon","Open")))))</f>
        <v/>
      </c>
      <c r="O92" s="28">
        <f>IF(OR(I92="",M92&lt;=0.005),"",MAX(0,TODAY()-J92))</f>
        <v/>
      </c>
      <c r="P92" s="28">
        <f>IF(OR(K92="",D92=""),"",K92-D92)</f>
        <v/>
      </c>
    </row>
    <row r="93" hidden="1">
      <c r="B93" s="13" t="n"/>
      <c r="C93" s="13" t="n"/>
      <c r="D93" s="57" t="n"/>
      <c r="E93" s="13" t="n"/>
      <c r="F93" s="58" t="n"/>
      <c r="G93" s="15" t="n"/>
      <c r="H93" s="55">
        <f>IF(F93="","",F93*IF(G93="",Settings!$C$10,G93))</f>
        <v/>
      </c>
      <c r="I93" s="55">
        <f>IF(F93="","",F93+H93)</f>
        <v/>
      </c>
      <c r="J93" s="59">
        <f>IF(D93="","",D93+IFERROR(INDEX(Clients!$G$7:$G$106,MATCH(C93,Clients!$B$7:$B$106,0))+0,Settings!$C$9))</f>
        <v/>
      </c>
      <c r="K93" s="57" t="n"/>
      <c r="L93" s="58" t="n"/>
      <c r="M93" s="55">
        <f>IF(I93="","",I93-N(L93))</f>
        <v/>
      </c>
      <c r="N93" s="7">
        <f>IF(I93="","",IF(M93&lt;=0.005,"Paid",IF(N(L93)&gt;0,IF(TODAY()&gt;J93,"Partial · overdue","Partially paid"),IF(TODAY()&gt;J93,"Overdue",IF(J93-TODAY()&lt;=7,"Due soon","Open")))))</f>
        <v/>
      </c>
      <c r="O93" s="28">
        <f>IF(OR(I93="",M93&lt;=0.005),"",MAX(0,TODAY()-J93))</f>
        <v/>
      </c>
      <c r="P93" s="28">
        <f>IF(OR(K93="",D93=""),"",K93-D93)</f>
        <v/>
      </c>
    </row>
    <row r="94" hidden="1">
      <c r="B94" s="13" t="n"/>
      <c r="C94" s="13" t="n"/>
      <c r="D94" s="57" t="n"/>
      <c r="E94" s="13" t="n"/>
      <c r="F94" s="58" t="n"/>
      <c r="G94" s="15" t="n"/>
      <c r="H94" s="55">
        <f>IF(F94="","",F94*IF(G94="",Settings!$C$10,G94))</f>
        <v/>
      </c>
      <c r="I94" s="55">
        <f>IF(F94="","",F94+H94)</f>
        <v/>
      </c>
      <c r="J94" s="59">
        <f>IF(D94="","",D94+IFERROR(INDEX(Clients!$G$7:$G$106,MATCH(C94,Clients!$B$7:$B$106,0))+0,Settings!$C$9))</f>
        <v/>
      </c>
      <c r="K94" s="57" t="n"/>
      <c r="L94" s="58" t="n"/>
      <c r="M94" s="55">
        <f>IF(I94="","",I94-N(L94))</f>
        <v/>
      </c>
      <c r="N94" s="7">
        <f>IF(I94="","",IF(M94&lt;=0.005,"Paid",IF(N(L94)&gt;0,IF(TODAY()&gt;J94,"Partial · overdue","Partially paid"),IF(TODAY()&gt;J94,"Overdue",IF(J94-TODAY()&lt;=7,"Due soon","Open")))))</f>
        <v/>
      </c>
      <c r="O94" s="28">
        <f>IF(OR(I94="",M94&lt;=0.005),"",MAX(0,TODAY()-J94))</f>
        <v/>
      </c>
      <c r="P94" s="28">
        <f>IF(OR(K94="",D94=""),"",K94-D94)</f>
        <v/>
      </c>
    </row>
    <row r="95" hidden="1">
      <c r="B95" s="13" t="n"/>
      <c r="C95" s="13" t="n"/>
      <c r="D95" s="57" t="n"/>
      <c r="E95" s="13" t="n"/>
      <c r="F95" s="58" t="n"/>
      <c r="G95" s="15" t="n"/>
      <c r="H95" s="55">
        <f>IF(F95="","",F95*IF(G95="",Settings!$C$10,G95))</f>
        <v/>
      </c>
      <c r="I95" s="55">
        <f>IF(F95="","",F95+H95)</f>
        <v/>
      </c>
      <c r="J95" s="59">
        <f>IF(D95="","",D95+IFERROR(INDEX(Clients!$G$7:$G$106,MATCH(C95,Clients!$B$7:$B$106,0))+0,Settings!$C$9))</f>
        <v/>
      </c>
      <c r="K95" s="57" t="n"/>
      <c r="L95" s="58" t="n"/>
      <c r="M95" s="55">
        <f>IF(I95="","",I95-N(L95))</f>
        <v/>
      </c>
      <c r="N95" s="7">
        <f>IF(I95="","",IF(M95&lt;=0.005,"Paid",IF(N(L95)&gt;0,IF(TODAY()&gt;J95,"Partial · overdue","Partially paid"),IF(TODAY()&gt;J95,"Overdue",IF(J95-TODAY()&lt;=7,"Due soon","Open")))))</f>
        <v/>
      </c>
      <c r="O95" s="28">
        <f>IF(OR(I95="",M95&lt;=0.005),"",MAX(0,TODAY()-J95))</f>
        <v/>
      </c>
      <c r="P95" s="28">
        <f>IF(OR(K95="",D95=""),"",K95-D95)</f>
        <v/>
      </c>
    </row>
    <row r="96" hidden="1">
      <c r="B96" s="13" t="n"/>
      <c r="C96" s="13" t="n"/>
      <c r="D96" s="57" t="n"/>
      <c r="E96" s="13" t="n"/>
      <c r="F96" s="58" t="n"/>
      <c r="G96" s="15" t="n"/>
      <c r="H96" s="55">
        <f>IF(F96="","",F96*IF(G96="",Settings!$C$10,G96))</f>
        <v/>
      </c>
      <c r="I96" s="55">
        <f>IF(F96="","",F96+H96)</f>
        <v/>
      </c>
      <c r="J96" s="59">
        <f>IF(D96="","",D96+IFERROR(INDEX(Clients!$G$7:$G$106,MATCH(C96,Clients!$B$7:$B$106,0))+0,Settings!$C$9))</f>
        <v/>
      </c>
      <c r="K96" s="57" t="n"/>
      <c r="L96" s="58" t="n"/>
      <c r="M96" s="55">
        <f>IF(I96="","",I96-N(L96))</f>
        <v/>
      </c>
      <c r="N96" s="7">
        <f>IF(I96="","",IF(M96&lt;=0.005,"Paid",IF(N(L96)&gt;0,IF(TODAY()&gt;J96,"Partial · overdue","Partially paid"),IF(TODAY()&gt;J96,"Overdue",IF(J96-TODAY()&lt;=7,"Due soon","Open")))))</f>
        <v/>
      </c>
      <c r="O96" s="28">
        <f>IF(OR(I96="",M96&lt;=0.005),"",MAX(0,TODAY()-J96))</f>
        <v/>
      </c>
      <c r="P96" s="28">
        <f>IF(OR(K96="",D96=""),"",K96-D96)</f>
        <v/>
      </c>
    </row>
    <row r="97" hidden="1">
      <c r="B97" s="13" t="n"/>
      <c r="C97" s="13" t="n"/>
      <c r="D97" s="57" t="n"/>
      <c r="E97" s="13" t="n"/>
      <c r="F97" s="58" t="n"/>
      <c r="G97" s="15" t="n"/>
      <c r="H97" s="55">
        <f>IF(F97="","",F97*IF(G97="",Settings!$C$10,G97))</f>
        <v/>
      </c>
      <c r="I97" s="55">
        <f>IF(F97="","",F97+H97)</f>
        <v/>
      </c>
      <c r="J97" s="59">
        <f>IF(D97="","",D97+IFERROR(INDEX(Clients!$G$7:$G$106,MATCH(C97,Clients!$B$7:$B$106,0))+0,Settings!$C$9))</f>
        <v/>
      </c>
      <c r="K97" s="57" t="n"/>
      <c r="L97" s="58" t="n"/>
      <c r="M97" s="55">
        <f>IF(I97="","",I97-N(L97))</f>
        <v/>
      </c>
      <c r="N97" s="7">
        <f>IF(I97="","",IF(M97&lt;=0.005,"Paid",IF(N(L97)&gt;0,IF(TODAY()&gt;J97,"Partial · overdue","Partially paid"),IF(TODAY()&gt;J97,"Overdue",IF(J97-TODAY()&lt;=7,"Due soon","Open")))))</f>
        <v/>
      </c>
      <c r="O97" s="28">
        <f>IF(OR(I97="",M97&lt;=0.005),"",MAX(0,TODAY()-J97))</f>
        <v/>
      </c>
      <c r="P97" s="28">
        <f>IF(OR(K97="",D97=""),"",K97-D97)</f>
        <v/>
      </c>
    </row>
    <row r="98" hidden="1">
      <c r="B98" s="13" t="n"/>
      <c r="C98" s="13" t="n"/>
      <c r="D98" s="57" t="n"/>
      <c r="E98" s="13" t="n"/>
      <c r="F98" s="58" t="n"/>
      <c r="G98" s="15" t="n"/>
      <c r="H98" s="55">
        <f>IF(F98="","",F98*IF(G98="",Settings!$C$10,G98))</f>
        <v/>
      </c>
      <c r="I98" s="55">
        <f>IF(F98="","",F98+H98)</f>
        <v/>
      </c>
      <c r="J98" s="59">
        <f>IF(D98="","",D98+IFERROR(INDEX(Clients!$G$7:$G$106,MATCH(C98,Clients!$B$7:$B$106,0))+0,Settings!$C$9))</f>
        <v/>
      </c>
      <c r="K98" s="57" t="n"/>
      <c r="L98" s="58" t="n"/>
      <c r="M98" s="55">
        <f>IF(I98="","",I98-N(L98))</f>
        <v/>
      </c>
      <c r="N98" s="7">
        <f>IF(I98="","",IF(M98&lt;=0.005,"Paid",IF(N(L98)&gt;0,IF(TODAY()&gt;J98,"Partial · overdue","Partially paid"),IF(TODAY()&gt;J98,"Overdue",IF(J98-TODAY()&lt;=7,"Due soon","Open")))))</f>
        <v/>
      </c>
      <c r="O98" s="28">
        <f>IF(OR(I98="",M98&lt;=0.005),"",MAX(0,TODAY()-J98))</f>
        <v/>
      </c>
      <c r="P98" s="28">
        <f>IF(OR(K98="",D98=""),"",K98-D98)</f>
        <v/>
      </c>
    </row>
    <row r="99" hidden="1">
      <c r="B99" s="13" t="n"/>
      <c r="C99" s="13" t="n"/>
      <c r="D99" s="57" t="n"/>
      <c r="E99" s="13" t="n"/>
      <c r="F99" s="58" t="n"/>
      <c r="G99" s="15" t="n"/>
      <c r="H99" s="55">
        <f>IF(F99="","",F99*IF(G99="",Settings!$C$10,G99))</f>
        <v/>
      </c>
      <c r="I99" s="55">
        <f>IF(F99="","",F99+H99)</f>
        <v/>
      </c>
      <c r="J99" s="59">
        <f>IF(D99="","",D99+IFERROR(INDEX(Clients!$G$7:$G$106,MATCH(C99,Clients!$B$7:$B$106,0))+0,Settings!$C$9))</f>
        <v/>
      </c>
      <c r="K99" s="57" t="n"/>
      <c r="L99" s="58" t="n"/>
      <c r="M99" s="55">
        <f>IF(I99="","",I99-N(L99))</f>
        <v/>
      </c>
      <c r="N99" s="7">
        <f>IF(I99="","",IF(M99&lt;=0.005,"Paid",IF(N(L99)&gt;0,IF(TODAY()&gt;J99,"Partial · overdue","Partially paid"),IF(TODAY()&gt;J99,"Overdue",IF(J99-TODAY()&lt;=7,"Due soon","Open")))))</f>
        <v/>
      </c>
      <c r="O99" s="28">
        <f>IF(OR(I99="",M99&lt;=0.005),"",MAX(0,TODAY()-J99))</f>
        <v/>
      </c>
      <c r="P99" s="28">
        <f>IF(OR(K99="",D99=""),"",K99-D99)</f>
        <v/>
      </c>
    </row>
    <row r="100" hidden="1">
      <c r="B100" s="13" t="n"/>
      <c r="C100" s="13" t="n"/>
      <c r="D100" s="57" t="n"/>
      <c r="E100" s="13" t="n"/>
      <c r="F100" s="58" t="n"/>
      <c r="G100" s="15" t="n"/>
      <c r="H100" s="55">
        <f>IF(F100="","",F100*IF(G100="",Settings!$C$10,G100))</f>
        <v/>
      </c>
      <c r="I100" s="55">
        <f>IF(F100="","",F100+H100)</f>
        <v/>
      </c>
      <c r="J100" s="59">
        <f>IF(D100="","",D100+IFERROR(INDEX(Clients!$G$7:$G$106,MATCH(C100,Clients!$B$7:$B$106,0))+0,Settings!$C$9))</f>
        <v/>
      </c>
      <c r="K100" s="57" t="n"/>
      <c r="L100" s="58" t="n"/>
      <c r="M100" s="55">
        <f>IF(I100="","",I100-N(L100))</f>
        <v/>
      </c>
      <c r="N100" s="7">
        <f>IF(I100="","",IF(M100&lt;=0.005,"Paid",IF(N(L100)&gt;0,IF(TODAY()&gt;J100,"Partial · overdue","Partially paid"),IF(TODAY()&gt;J100,"Overdue",IF(J100-TODAY()&lt;=7,"Due soon","Open")))))</f>
        <v/>
      </c>
      <c r="O100" s="28">
        <f>IF(OR(I100="",M100&lt;=0.005),"",MAX(0,TODAY()-J100))</f>
        <v/>
      </c>
      <c r="P100" s="28">
        <f>IF(OR(K100="",D100=""),"",K100-D100)</f>
        <v/>
      </c>
    </row>
    <row r="101" hidden="1">
      <c r="B101" s="13" t="n"/>
      <c r="C101" s="13" t="n"/>
      <c r="D101" s="57" t="n"/>
      <c r="E101" s="13" t="n"/>
      <c r="F101" s="58" t="n"/>
      <c r="G101" s="15" t="n"/>
      <c r="H101" s="55">
        <f>IF(F101="","",F101*IF(G101="",Settings!$C$10,G101))</f>
        <v/>
      </c>
      <c r="I101" s="55">
        <f>IF(F101="","",F101+H101)</f>
        <v/>
      </c>
      <c r="J101" s="59">
        <f>IF(D101="","",D101+IFERROR(INDEX(Clients!$G$7:$G$106,MATCH(C101,Clients!$B$7:$B$106,0))+0,Settings!$C$9))</f>
        <v/>
      </c>
      <c r="K101" s="57" t="n"/>
      <c r="L101" s="58" t="n"/>
      <c r="M101" s="55">
        <f>IF(I101="","",I101-N(L101))</f>
        <v/>
      </c>
      <c r="N101" s="7">
        <f>IF(I101="","",IF(M101&lt;=0.005,"Paid",IF(N(L101)&gt;0,IF(TODAY()&gt;J101,"Partial · overdue","Partially paid"),IF(TODAY()&gt;J101,"Overdue",IF(J101-TODAY()&lt;=7,"Due soon","Open")))))</f>
        <v/>
      </c>
      <c r="O101" s="28">
        <f>IF(OR(I101="",M101&lt;=0.005),"",MAX(0,TODAY()-J101))</f>
        <v/>
      </c>
      <c r="P101" s="28">
        <f>IF(OR(K101="",D101=""),"",K101-D101)</f>
        <v/>
      </c>
    </row>
    <row r="102" hidden="1">
      <c r="B102" s="13" t="n"/>
      <c r="C102" s="13" t="n"/>
      <c r="D102" s="57" t="n"/>
      <c r="E102" s="13" t="n"/>
      <c r="F102" s="58" t="n"/>
      <c r="G102" s="15" t="n"/>
      <c r="H102" s="55">
        <f>IF(F102="","",F102*IF(G102="",Settings!$C$10,G102))</f>
        <v/>
      </c>
      <c r="I102" s="55">
        <f>IF(F102="","",F102+H102)</f>
        <v/>
      </c>
      <c r="J102" s="59">
        <f>IF(D102="","",D102+IFERROR(INDEX(Clients!$G$7:$G$106,MATCH(C102,Clients!$B$7:$B$106,0))+0,Settings!$C$9))</f>
        <v/>
      </c>
      <c r="K102" s="57" t="n"/>
      <c r="L102" s="58" t="n"/>
      <c r="M102" s="55">
        <f>IF(I102="","",I102-N(L102))</f>
        <v/>
      </c>
      <c r="N102" s="7">
        <f>IF(I102="","",IF(M102&lt;=0.005,"Paid",IF(N(L102)&gt;0,IF(TODAY()&gt;J102,"Partial · overdue","Partially paid"),IF(TODAY()&gt;J102,"Overdue",IF(J102-TODAY()&lt;=7,"Due soon","Open")))))</f>
        <v/>
      </c>
      <c r="O102" s="28">
        <f>IF(OR(I102="",M102&lt;=0.005),"",MAX(0,TODAY()-J102))</f>
        <v/>
      </c>
      <c r="P102" s="28">
        <f>IF(OR(K102="",D102=""),"",K102-D102)</f>
        <v/>
      </c>
    </row>
    <row r="103" hidden="1">
      <c r="B103" s="13" t="n"/>
      <c r="C103" s="13" t="n"/>
      <c r="D103" s="57" t="n"/>
      <c r="E103" s="13" t="n"/>
      <c r="F103" s="58" t="n"/>
      <c r="G103" s="15" t="n"/>
      <c r="H103" s="55">
        <f>IF(F103="","",F103*IF(G103="",Settings!$C$10,G103))</f>
        <v/>
      </c>
      <c r="I103" s="55">
        <f>IF(F103="","",F103+H103)</f>
        <v/>
      </c>
      <c r="J103" s="59">
        <f>IF(D103="","",D103+IFERROR(INDEX(Clients!$G$7:$G$106,MATCH(C103,Clients!$B$7:$B$106,0))+0,Settings!$C$9))</f>
        <v/>
      </c>
      <c r="K103" s="57" t="n"/>
      <c r="L103" s="58" t="n"/>
      <c r="M103" s="55">
        <f>IF(I103="","",I103-N(L103))</f>
        <v/>
      </c>
      <c r="N103" s="7">
        <f>IF(I103="","",IF(M103&lt;=0.005,"Paid",IF(N(L103)&gt;0,IF(TODAY()&gt;J103,"Partial · overdue","Partially paid"),IF(TODAY()&gt;J103,"Overdue",IF(J103-TODAY()&lt;=7,"Due soon","Open")))))</f>
        <v/>
      </c>
      <c r="O103" s="28">
        <f>IF(OR(I103="",M103&lt;=0.005),"",MAX(0,TODAY()-J103))</f>
        <v/>
      </c>
      <c r="P103" s="28">
        <f>IF(OR(K103="",D103=""),"",K103-D103)</f>
        <v/>
      </c>
    </row>
    <row r="104" hidden="1">
      <c r="B104" s="13" t="n"/>
      <c r="C104" s="13" t="n"/>
      <c r="D104" s="57" t="n"/>
      <c r="E104" s="13" t="n"/>
      <c r="F104" s="58" t="n"/>
      <c r="G104" s="15" t="n"/>
      <c r="H104" s="55">
        <f>IF(F104="","",F104*IF(G104="",Settings!$C$10,G104))</f>
        <v/>
      </c>
      <c r="I104" s="55">
        <f>IF(F104="","",F104+H104)</f>
        <v/>
      </c>
      <c r="J104" s="59">
        <f>IF(D104="","",D104+IFERROR(INDEX(Clients!$G$7:$G$106,MATCH(C104,Clients!$B$7:$B$106,0))+0,Settings!$C$9))</f>
        <v/>
      </c>
      <c r="K104" s="57" t="n"/>
      <c r="L104" s="58" t="n"/>
      <c r="M104" s="55">
        <f>IF(I104="","",I104-N(L104))</f>
        <v/>
      </c>
      <c r="N104" s="7">
        <f>IF(I104="","",IF(M104&lt;=0.005,"Paid",IF(N(L104)&gt;0,IF(TODAY()&gt;J104,"Partial · overdue","Partially paid"),IF(TODAY()&gt;J104,"Overdue",IF(J104-TODAY()&lt;=7,"Due soon","Open")))))</f>
        <v/>
      </c>
      <c r="O104" s="28">
        <f>IF(OR(I104="",M104&lt;=0.005),"",MAX(0,TODAY()-J104))</f>
        <v/>
      </c>
      <c r="P104" s="28">
        <f>IF(OR(K104="",D104=""),"",K104-D104)</f>
        <v/>
      </c>
    </row>
    <row r="105" hidden="1">
      <c r="B105" s="13" t="n"/>
      <c r="C105" s="13" t="n"/>
      <c r="D105" s="57" t="n"/>
      <c r="E105" s="13" t="n"/>
      <c r="F105" s="58" t="n"/>
      <c r="G105" s="15" t="n"/>
      <c r="H105" s="55">
        <f>IF(F105="","",F105*IF(G105="",Settings!$C$10,G105))</f>
        <v/>
      </c>
      <c r="I105" s="55">
        <f>IF(F105="","",F105+H105)</f>
        <v/>
      </c>
      <c r="J105" s="59">
        <f>IF(D105="","",D105+IFERROR(INDEX(Clients!$G$7:$G$106,MATCH(C105,Clients!$B$7:$B$106,0))+0,Settings!$C$9))</f>
        <v/>
      </c>
      <c r="K105" s="57" t="n"/>
      <c r="L105" s="58" t="n"/>
      <c r="M105" s="55">
        <f>IF(I105="","",I105-N(L105))</f>
        <v/>
      </c>
      <c r="N105" s="7">
        <f>IF(I105="","",IF(M105&lt;=0.005,"Paid",IF(N(L105)&gt;0,IF(TODAY()&gt;J105,"Partial · overdue","Partially paid"),IF(TODAY()&gt;J105,"Overdue",IF(J105-TODAY()&lt;=7,"Due soon","Open")))))</f>
        <v/>
      </c>
      <c r="O105" s="28">
        <f>IF(OR(I105="",M105&lt;=0.005),"",MAX(0,TODAY()-J105))</f>
        <v/>
      </c>
      <c r="P105" s="28">
        <f>IF(OR(K105="",D105=""),"",K105-D105)</f>
        <v/>
      </c>
    </row>
    <row r="106" hidden="1">
      <c r="B106" s="13" t="n"/>
      <c r="C106" s="13" t="n"/>
      <c r="D106" s="57" t="n"/>
      <c r="E106" s="13" t="n"/>
      <c r="F106" s="58" t="n"/>
      <c r="G106" s="15" t="n"/>
      <c r="H106" s="55">
        <f>IF(F106="","",F106*IF(G106="",Settings!$C$10,G106))</f>
        <v/>
      </c>
      <c r="I106" s="55">
        <f>IF(F106="","",F106+H106)</f>
        <v/>
      </c>
      <c r="J106" s="59">
        <f>IF(D106="","",D106+IFERROR(INDEX(Clients!$G$7:$G$106,MATCH(C106,Clients!$B$7:$B$106,0))+0,Settings!$C$9))</f>
        <v/>
      </c>
      <c r="K106" s="57" t="n"/>
      <c r="L106" s="58" t="n"/>
      <c r="M106" s="55">
        <f>IF(I106="","",I106-N(L106))</f>
        <v/>
      </c>
      <c r="N106" s="7">
        <f>IF(I106="","",IF(M106&lt;=0.005,"Paid",IF(N(L106)&gt;0,IF(TODAY()&gt;J106,"Partial · overdue","Partially paid"),IF(TODAY()&gt;J106,"Overdue",IF(J106-TODAY()&lt;=7,"Due soon","Open")))))</f>
        <v/>
      </c>
      <c r="O106" s="28">
        <f>IF(OR(I106="",M106&lt;=0.005),"",MAX(0,TODAY()-J106))</f>
        <v/>
      </c>
      <c r="P106" s="28">
        <f>IF(OR(K106="",D106=""),"",K106-D106)</f>
        <v/>
      </c>
    </row>
    <row r="107" hidden="1">
      <c r="B107" s="13" t="n"/>
      <c r="C107" s="13" t="n"/>
      <c r="D107" s="57" t="n"/>
      <c r="E107" s="13" t="n"/>
      <c r="F107" s="58" t="n"/>
      <c r="G107" s="15" t="n"/>
      <c r="H107" s="55">
        <f>IF(F107="","",F107*IF(G107="",Settings!$C$10,G107))</f>
        <v/>
      </c>
      <c r="I107" s="55">
        <f>IF(F107="","",F107+H107)</f>
        <v/>
      </c>
      <c r="J107" s="59">
        <f>IF(D107="","",D107+IFERROR(INDEX(Clients!$G$7:$G$106,MATCH(C107,Clients!$B$7:$B$106,0))+0,Settings!$C$9))</f>
        <v/>
      </c>
      <c r="K107" s="57" t="n"/>
      <c r="L107" s="58" t="n"/>
      <c r="M107" s="55">
        <f>IF(I107="","",I107-N(L107))</f>
        <v/>
      </c>
      <c r="N107" s="7">
        <f>IF(I107="","",IF(M107&lt;=0.005,"Paid",IF(N(L107)&gt;0,IF(TODAY()&gt;J107,"Partial · overdue","Partially paid"),IF(TODAY()&gt;J107,"Overdue",IF(J107-TODAY()&lt;=7,"Due soon","Open")))))</f>
        <v/>
      </c>
      <c r="O107" s="28">
        <f>IF(OR(I107="",M107&lt;=0.005),"",MAX(0,TODAY()-J107))</f>
        <v/>
      </c>
      <c r="P107" s="28">
        <f>IF(OR(K107="",D107=""),"",K107-D107)</f>
        <v/>
      </c>
    </row>
    <row r="108" hidden="1">
      <c r="B108" s="13" t="n"/>
      <c r="C108" s="13" t="n"/>
      <c r="D108" s="57" t="n"/>
      <c r="E108" s="13" t="n"/>
      <c r="F108" s="58" t="n"/>
      <c r="G108" s="15" t="n"/>
      <c r="H108" s="55">
        <f>IF(F108="","",F108*IF(G108="",Settings!$C$10,G108))</f>
        <v/>
      </c>
      <c r="I108" s="55">
        <f>IF(F108="","",F108+H108)</f>
        <v/>
      </c>
      <c r="J108" s="59">
        <f>IF(D108="","",D108+IFERROR(INDEX(Clients!$G$7:$G$106,MATCH(C108,Clients!$B$7:$B$106,0))+0,Settings!$C$9))</f>
        <v/>
      </c>
      <c r="K108" s="57" t="n"/>
      <c r="L108" s="58" t="n"/>
      <c r="M108" s="55">
        <f>IF(I108="","",I108-N(L108))</f>
        <v/>
      </c>
      <c r="N108" s="7">
        <f>IF(I108="","",IF(M108&lt;=0.005,"Paid",IF(N(L108)&gt;0,IF(TODAY()&gt;J108,"Partial · overdue","Partially paid"),IF(TODAY()&gt;J108,"Overdue",IF(J108-TODAY()&lt;=7,"Due soon","Open")))))</f>
        <v/>
      </c>
      <c r="O108" s="28">
        <f>IF(OR(I108="",M108&lt;=0.005),"",MAX(0,TODAY()-J108))</f>
        <v/>
      </c>
      <c r="P108" s="28">
        <f>IF(OR(K108="",D108=""),"",K108-D108)</f>
        <v/>
      </c>
    </row>
    <row r="109" hidden="1">
      <c r="B109" s="13" t="n"/>
      <c r="C109" s="13" t="n"/>
      <c r="D109" s="57" t="n"/>
      <c r="E109" s="13" t="n"/>
      <c r="F109" s="58" t="n"/>
      <c r="G109" s="15" t="n"/>
      <c r="H109" s="55">
        <f>IF(F109="","",F109*IF(G109="",Settings!$C$10,G109))</f>
        <v/>
      </c>
      <c r="I109" s="55">
        <f>IF(F109="","",F109+H109)</f>
        <v/>
      </c>
      <c r="J109" s="59">
        <f>IF(D109="","",D109+IFERROR(INDEX(Clients!$G$7:$G$106,MATCH(C109,Clients!$B$7:$B$106,0))+0,Settings!$C$9))</f>
        <v/>
      </c>
      <c r="K109" s="57" t="n"/>
      <c r="L109" s="58" t="n"/>
      <c r="M109" s="55">
        <f>IF(I109="","",I109-N(L109))</f>
        <v/>
      </c>
      <c r="N109" s="7">
        <f>IF(I109="","",IF(M109&lt;=0.005,"Paid",IF(N(L109)&gt;0,IF(TODAY()&gt;J109,"Partial · overdue","Partially paid"),IF(TODAY()&gt;J109,"Overdue",IF(J109-TODAY()&lt;=7,"Due soon","Open")))))</f>
        <v/>
      </c>
      <c r="O109" s="28">
        <f>IF(OR(I109="",M109&lt;=0.005),"",MAX(0,TODAY()-J109))</f>
        <v/>
      </c>
      <c r="P109" s="28">
        <f>IF(OR(K109="",D109=""),"",K109-D109)</f>
        <v/>
      </c>
    </row>
    <row r="110" hidden="1">
      <c r="B110" s="13" t="n"/>
      <c r="C110" s="13" t="n"/>
      <c r="D110" s="57" t="n"/>
      <c r="E110" s="13" t="n"/>
      <c r="F110" s="58" t="n"/>
      <c r="G110" s="15" t="n"/>
      <c r="H110" s="55">
        <f>IF(F110="","",F110*IF(G110="",Settings!$C$10,G110))</f>
        <v/>
      </c>
      <c r="I110" s="55">
        <f>IF(F110="","",F110+H110)</f>
        <v/>
      </c>
      <c r="J110" s="59">
        <f>IF(D110="","",D110+IFERROR(INDEX(Clients!$G$7:$G$106,MATCH(C110,Clients!$B$7:$B$106,0))+0,Settings!$C$9))</f>
        <v/>
      </c>
      <c r="K110" s="57" t="n"/>
      <c r="L110" s="58" t="n"/>
      <c r="M110" s="55">
        <f>IF(I110="","",I110-N(L110))</f>
        <v/>
      </c>
      <c r="N110" s="7">
        <f>IF(I110="","",IF(M110&lt;=0.005,"Paid",IF(N(L110)&gt;0,IF(TODAY()&gt;J110,"Partial · overdue","Partially paid"),IF(TODAY()&gt;J110,"Overdue",IF(J110-TODAY()&lt;=7,"Due soon","Open")))))</f>
        <v/>
      </c>
      <c r="O110" s="28">
        <f>IF(OR(I110="",M110&lt;=0.005),"",MAX(0,TODAY()-J110))</f>
        <v/>
      </c>
      <c r="P110" s="28">
        <f>IF(OR(K110="",D110=""),"",K110-D110)</f>
        <v/>
      </c>
    </row>
    <row r="111" hidden="1">
      <c r="B111" s="13" t="n"/>
      <c r="C111" s="13" t="n"/>
      <c r="D111" s="57" t="n"/>
      <c r="E111" s="13" t="n"/>
      <c r="F111" s="58" t="n"/>
      <c r="G111" s="15" t="n"/>
      <c r="H111" s="55">
        <f>IF(F111="","",F111*IF(G111="",Settings!$C$10,G111))</f>
        <v/>
      </c>
      <c r="I111" s="55">
        <f>IF(F111="","",F111+H111)</f>
        <v/>
      </c>
      <c r="J111" s="59">
        <f>IF(D111="","",D111+IFERROR(INDEX(Clients!$G$7:$G$106,MATCH(C111,Clients!$B$7:$B$106,0))+0,Settings!$C$9))</f>
        <v/>
      </c>
      <c r="K111" s="57" t="n"/>
      <c r="L111" s="58" t="n"/>
      <c r="M111" s="55">
        <f>IF(I111="","",I111-N(L111))</f>
        <v/>
      </c>
      <c r="N111" s="7">
        <f>IF(I111="","",IF(M111&lt;=0.005,"Paid",IF(N(L111)&gt;0,IF(TODAY()&gt;J111,"Partial · overdue","Partially paid"),IF(TODAY()&gt;J111,"Overdue",IF(J111-TODAY()&lt;=7,"Due soon","Open")))))</f>
        <v/>
      </c>
      <c r="O111" s="28">
        <f>IF(OR(I111="",M111&lt;=0.005),"",MAX(0,TODAY()-J111))</f>
        <v/>
      </c>
      <c r="P111" s="28">
        <f>IF(OR(K111="",D111=""),"",K111-D111)</f>
        <v/>
      </c>
    </row>
    <row r="112" hidden="1">
      <c r="B112" s="13" t="n"/>
      <c r="C112" s="13" t="n"/>
      <c r="D112" s="57" t="n"/>
      <c r="E112" s="13" t="n"/>
      <c r="F112" s="58" t="n"/>
      <c r="G112" s="15" t="n"/>
      <c r="H112" s="55">
        <f>IF(F112="","",F112*IF(G112="",Settings!$C$10,G112))</f>
        <v/>
      </c>
      <c r="I112" s="55">
        <f>IF(F112="","",F112+H112)</f>
        <v/>
      </c>
      <c r="J112" s="59">
        <f>IF(D112="","",D112+IFERROR(INDEX(Clients!$G$7:$G$106,MATCH(C112,Clients!$B$7:$B$106,0))+0,Settings!$C$9))</f>
        <v/>
      </c>
      <c r="K112" s="57" t="n"/>
      <c r="L112" s="58" t="n"/>
      <c r="M112" s="55">
        <f>IF(I112="","",I112-N(L112))</f>
        <v/>
      </c>
      <c r="N112" s="7">
        <f>IF(I112="","",IF(M112&lt;=0.005,"Paid",IF(N(L112)&gt;0,IF(TODAY()&gt;J112,"Partial · overdue","Partially paid"),IF(TODAY()&gt;J112,"Overdue",IF(J112-TODAY()&lt;=7,"Due soon","Open")))))</f>
        <v/>
      </c>
      <c r="O112" s="28">
        <f>IF(OR(I112="",M112&lt;=0.005),"",MAX(0,TODAY()-J112))</f>
        <v/>
      </c>
      <c r="P112" s="28">
        <f>IF(OR(K112="",D112=""),"",K112-D112)</f>
        <v/>
      </c>
    </row>
    <row r="113" hidden="1">
      <c r="B113" s="13" t="n"/>
      <c r="C113" s="13" t="n"/>
      <c r="D113" s="57" t="n"/>
      <c r="E113" s="13" t="n"/>
      <c r="F113" s="58" t="n"/>
      <c r="G113" s="15" t="n"/>
      <c r="H113" s="55">
        <f>IF(F113="","",F113*IF(G113="",Settings!$C$10,G113))</f>
        <v/>
      </c>
      <c r="I113" s="55">
        <f>IF(F113="","",F113+H113)</f>
        <v/>
      </c>
      <c r="J113" s="59">
        <f>IF(D113="","",D113+IFERROR(INDEX(Clients!$G$7:$G$106,MATCH(C113,Clients!$B$7:$B$106,0))+0,Settings!$C$9))</f>
        <v/>
      </c>
      <c r="K113" s="57" t="n"/>
      <c r="L113" s="58" t="n"/>
      <c r="M113" s="55">
        <f>IF(I113="","",I113-N(L113))</f>
        <v/>
      </c>
      <c r="N113" s="7">
        <f>IF(I113="","",IF(M113&lt;=0.005,"Paid",IF(N(L113)&gt;0,IF(TODAY()&gt;J113,"Partial · overdue","Partially paid"),IF(TODAY()&gt;J113,"Overdue",IF(J113-TODAY()&lt;=7,"Due soon","Open")))))</f>
        <v/>
      </c>
      <c r="O113" s="28">
        <f>IF(OR(I113="",M113&lt;=0.005),"",MAX(0,TODAY()-J113))</f>
        <v/>
      </c>
      <c r="P113" s="28">
        <f>IF(OR(K113="",D113=""),"",K113-D113)</f>
        <v/>
      </c>
    </row>
    <row r="114" hidden="1">
      <c r="B114" s="13" t="n"/>
      <c r="C114" s="13" t="n"/>
      <c r="D114" s="57" t="n"/>
      <c r="E114" s="13" t="n"/>
      <c r="F114" s="58" t="n"/>
      <c r="G114" s="15" t="n"/>
      <c r="H114" s="55">
        <f>IF(F114="","",F114*IF(G114="",Settings!$C$10,G114))</f>
        <v/>
      </c>
      <c r="I114" s="55">
        <f>IF(F114="","",F114+H114)</f>
        <v/>
      </c>
      <c r="J114" s="59">
        <f>IF(D114="","",D114+IFERROR(INDEX(Clients!$G$7:$G$106,MATCH(C114,Clients!$B$7:$B$106,0))+0,Settings!$C$9))</f>
        <v/>
      </c>
      <c r="K114" s="57" t="n"/>
      <c r="L114" s="58" t="n"/>
      <c r="M114" s="55">
        <f>IF(I114="","",I114-N(L114))</f>
        <v/>
      </c>
      <c r="N114" s="7">
        <f>IF(I114="","",IF(M114&lt;=0.005,"Paid",IF(N(L114)&gt;0,IF(TODAY()&gt;J114,"Partial · overdue","Partially paid"),IF(TODAY()&gt;J114,"Overdue",IF(J114-TODAY()&lt;=7,"Due soon","Open")))))</f>
        <v/>
      </c>
      <c r="O114" s="28">
        <f>IF(OR(I114="",M114&lt;=0.005),"",MAX(0,TODAY()-J114))</f>
        <v/>
      </c>
      <c r="P114" s="28">
        <f>IF(OR(K114="",D114=""),"",K114-D114)</f>
        <v/>
      </c>
    </row>
    <row r="115" hidden="1">
      <c r="B115" s="13" t="n"/>
      <c r="C115" s="13" t="n"/>
      <c r="D115" s="57" t="n"/>
      <c r="E115" s="13" t="n"/>
      <c r="F115" s="58" t="n"/>
      <c r="G115" s="15" t="n"/>
      <c r="H115" s="55">
        <f>IF(F115="","",F115*IF(G115="",Settings!$C$10,G115))</f>
        <v/>
      </c>
      <c r="I115" s="55">
        <f>IF(F115="","",F115+H115)</f>
        <v/>
      </c>
      <c r="J115" s="59">
        <f>IF(D115="","",D115+IFERROR(INDEX(Clients!$G$7:$G$106,MATCH(C115,Clients!$B$7:$B$106,0))+0,Settings!$C$9))</f>
        <v/>
      </c>
      <c r="K115" s="57" t="n"/>
      <c r="L115" s="58" t="n"/>
      <c r="M115" s="55">
        <f>IF(I115="","",I115-N(L115))</f>
        <v/>
      </c>
      <c r="N115" s="7">
        <f>IF(I115="","",IF(M115&lt;=0.005,"Paid",IF(N(L115)&gt;0,IF(TODAY()&gt;J115,"Partial · overdue","Partially paid"),IF(TODAY()&gt;J115,"Overdue",IF(J115-TODAY()&lt;=7,"Due soon","Open")))))</f>
        <v/>
      </c>
      <c r="O115" s="28">
        <f>IF(OR(I115="",M115&lt;=0.005),"",MAX(0,TODAY()-J115))</f>
        <v/>
      </c>
      <c r="P115" s="28">
        <f>IF(OR(K115="",D115=""),"",K115-D115)</f>
        <v/>
      </c>
    </row>
    <row r="116" hidden="1">
      <c r="B116" s="13" t="n"/>
      <c r="C116" s="13" t="n"/>
      <c r="D116" s="57" t="n"/>
      <c r="E116" s="13" t="n"/>
      <c r="F116" s="58" t="n"/>
      <c r="G116" s="15" t="n"/>
      <c r="H116" s="55">
        <f>IF(F116="","",F116*IF(G116="",Settings!$C$10,G116))</f>
        <v/>
      </c>
      <c r="I116" s="55">
        <f>IF(F116="","",F116+H116)</f>
        <v/>
      </c>
      <c r="J116" s="59">
        <f>IF(D116="","",D116+IFERROR(INDEX(Clients!$G$7:$G$106,MATCH(C116,Clients!$B$7:$B$106,0))+0,Settings!$C$9))</f>
        <v/>
      </c>
      <c r="K116" s="57" t="n"/>
      <c r="L116" s="58" t="n"/>
      <c r="M116" s="55">
        <f>IF(I116="","",I116-N(L116))</f>
        <v/>
      </c>
      <c r="N116" s="7">
        <f>IF(I116="","",IF(M116&lt;=0.005,"Paid",IF(N(L116)&gt;0,IF(TODAY()&gt;J116,"Partial · overdue","Partially paid"),IF(TODAY()&gt;J116,"Overdue",IF(J116-TODAY()&lt;=7,"Due soon","Open")))))</f>
        <v/>
      </c>
      <c r="O116" s="28">
        <f>IF(OR(I116="",M116&lt;=0.005),"",MAX(0,TODAY()-J116))</f>
        <v/>
      </c>
      <c r="P116" s="28">
        <f>IF(OR(K116="",D116=""),"",K116-D116)</f>
        <v/>
      </c>
    </row>
    <row r="117" hidden="1">
      <c r="B117" s="13" t="n"/>
      <c r="C117" s="13" t="n"/>
      <c r="D117" s="57" t="n"/>
      <c r="E117" s="13" t="n"/>
      <c r="F117" s="58" t="n"/>
      <c r="G117" s="15" t="n"/>
      <c r="H117" s="55">
        <f>IF(F117="","",F117*IF(G117="",Settings!$C$10,G117))</f>
        <v/>
      </c>
      <c r="I117" s="55">
        <f>IF(F117="","",F117+H117)</f>
        <v/>
      </c>
      <c r="J117" s="59">
        <f>IF(D117="","",D117+IFERROR(INDEX(Clients!$G$7:$G$106,MATCH(C117,Clients!$B$7:$B$106,0))+0,Settings!$C$9))</f>
        <v/>
      </c>
      <c r="K117" s="57" t="n"/>
      <c r="L117" s="58" t="n"/>
      <c r="M117" s="55">
        <f>IF(I117="","",I117-N(L117))</f>
        <v/>
      </c>
      <c r="N117" s="7">
        <f>IF(I117="","",IF(M117&lt;=0.005,"Paid",IF(N(L117)&gt;0,IF(TODAY()&gt;J117,"Partial · overdue","Partially paid"),IF(TODAY()&gt;J117,"Overdue",IF(J117-TODAY()&lt;=7,"Due soon","Open")))))</f>
        <v/>
      </c>
      <c r="O117" s="28">
        <f>IF(OR(I117="",M117&lt;=0.005),"",MAX(0,TODAY()-J117))</f>
        <v/>
      </c>
      <c r="P117" s="28">
        <f>IF(OR(K117="",D117=""),"",K117-D117)</f>
        <v/>
      </c>
    </row>
    <row r="118" hidden="1">
      <c r="B118" s="13" t="n"/>
      <c r="C118" s="13" t="n"/>
      <c r="D118" s="57" t="n"/>
      <c r="E118" s="13" t="n"/>
      <c r="F118" s="58" t="n"/>
      <c r="G118" s="15" t="n"/>
      <c r="H118" s="55">
        <f>IF(F118="","",F118*IF(G118="",Settings!$C$10,G118))</f>
        <v/>
      </c>
      <c r="I118" s="55">
        <f>IF(F118="","",F118+H118)</f>
        <v/>
      </c>
      <c r="J118" s="59">
        <f>IF(D118="","",D118+IFERROR(INDEX(Clients!$G$7:$G$106,MATCH(C118,Clients!$B$7:$B$106,0))+0,Settings!$C$9))</f>
        <v/>
      </c>
      <c r="K118" s="57" t="n"/>
      <c r="L118" s="58" t="n"/>
      <c r="M118" s="55">
        <f>IF(I118="","",I118-N(L118))</f>
        <v/>
      </c>
      <c r="N118" s="7">
        <f>IF(I118="","",IF(M118&lt;=0.005,"Paid",IF(N(L118)&gt;0,IF(TODAY()&gt;J118,"Partial · overdue","Partially paid"),IF(TODAY()&gt;J118,"Overdue",IF(J118-TODAY()&lt;=7,"Due soon","Open")))))</f>
        <v/>
      </c>
      <c r="O118" s="28">
        <f>IF(OR(I118="",M118&lt;=0.005),"",MAX(0,TODAY()-J118))</f>
        <v/>
      </c>
      <c r="P118" s="28">
        <f>IF(OR(K118="",D118=""),"",K118-D118)</f>
        <v/>
      </c>
    </row>
    <row r="119" hidden="1">
      <c r="B119" s="13" t="n"/>
      <c r="C119" s="13" t="n"/>
      <c r="D119" s="57" t="n"/>
      <c r="E119" s="13" t="n"/>
      <c r="F119" s="58" t="n"/>
      <c r="G119" s="15" t="n"/>
      <c r="H119" s="55">
        <f>IF(F119="","",F119*IF(G119="",Settings!$C$10,G119))</f>
        <v/>
      </c>
      <c r="I119" s="55">
        <f>IF(F119="","",F119+H119)</f>
        <v/>
      </c>
      <c r="J119" s="59">
        <f>IF(D119="","",D119+IFERROR(INDEX(Clients!$G$7:$G$106,MATCH(C119,Clients!$B$7:$B$106,0))+0,Settings!$C$9))</f>
        <v/>
      </c>
      <c r="K119" s="57" t="n"/>
      <c r="L119" s="58" t="n"/>
      <c r="M119" s="55">
        <f>IF(I119="","",I119-N(L119))</f>
        <v/>
      </c>
      <c r="N119" s="7">
        <f>IF(I119="","",IF(M119&lt;=0.005,"Paid",IF(N(L119)&gt;0,IF(TODAY()&gt;J119,"Partial · overdue","Partially paid"),IF(TODAY()&gt;J119,"Overdue",IF(J119-TODAY()&lt;=7,"Due soon","Open")))))</f>
        <v/>
      </c>
      <c r="O119" s="28">
        <f>IF(OR(I119="",M119&lt;=0.005),"",MAX(0,TODAY()-J119))</f>
        <v/>
      </c>
      <c r="P119" s="28">
        <f>IF(OR(K119="",D119=""),"",K119-D119)</f>
        <v/>
      </c>
    </row>
    <row r="120" hidden="1">
      <c r="B120" s="13" t="n"/>
      <c r="C120" s="13" t="n"/>
      <c r="D120" s="57" t="n"/>
      <c r="E120" s="13" t="n"/>
      <c r="F120" s="58" t="n"/>
      <c r="G120" s="15" t="n"/>
      <c r="H120" s="55">
        <f>IF(F120="","",F120*IF(G120="",Settings!$C$10,G120))</f>
        <v/>
      </c>
      <c r="I120" s="55">
        <f>IF(F120="","",F120+H120)</f>
        <v/>
      </c>
      <c r="J120" s="59">
        <f>IF(D120="","",D120+IFERROR(INDEX(Clients!$G$7:$G$106,MATCH(C120,Clients!$B$7:$B$106,0))+0,Settings!$C$9))</f>
        <v/>
      </c>
      <c r="K120" s="57" t="n"/>
      <c r="L120" s="58" t="n"/>
      <c r="M120" s="55">
        <f>IF(I120="","",I120-N(L120))</f>
        <v/>
      </c>
      <c r="N120" s="7">
        <f>IF(I120="","",IF(M120&lt;=0.005,"Paid",IF(N(L120)&gt;0,IF(TODAY()&gt;J120,"Partial · overdue","Partially paid"),IF(TODAY()&gt;J120,"Overdue",IF(J120-TODAY()&lt;=7,"Due soon","Open")))))</f>
        <v/>
      </c>
      <c r="O120" s="28">
        <f>IF(OR(I120="",M120&lt;=0.005),"",MAX(0,TODAY()-J120))</f>
        <v/>
      </c>
      <c r="P120" s="28">
        <f>IF(OR(K120="",D120=""),"",K120-D120)</f>
        <v/>
      </c>
    </row>
    <row r="121" hidden="1">
      <c r="B121" s="13" t="n"/>
      <c r="C121" s="13" t="n"/>
      <c r="D121" s="57" t="n"/>
      <c r="E121" s="13" t="n"/>
      <c r="F121" s="58" t="n"/>
      <c r="G121" s="15" t="n"/>
      <c r="H121" s="55">
        <f>IF(F121="","",F121*IF(G121="",Settings!$C$10,G121))</f>
        <v/>
      </c>
      <c r="I121" s="55">
        <f>IF(F121="","",F121+H121)</f>
        <v/>
      </c>
      <c r="J121" s="59">
        <f>IF(D121="","",D121+IFERROR(INDEX(Clients!$G$7:$G$106,MATCH(C121,Clients!$B$7:$B$106,0))+0,Settings!$C$9))</f>
        <v/>
      </c>
      <c r="K121" s="57" t="n"/>
      <c r="L121" s="58" t="n"/>
      <c r="M121" s="55">
        <f>IF(I121="","",I121-N(L121))</f>
        <v/>
      </c>
      <c r="N121" s="7">
        <f>IF(I121="","",IF(M121&lt;=0.005,"Paid",IF(N(L121)&gt;0,IF(TODAY()&gt;J121,"Partial · overdue","Partially paid"),IF(TODAY()&gt;J121,"Overdue",IF(J121-TODAY()&lt;=7,"Due soon","Open")))))</f>
        <v/>
      </c>
      <c r="O121" s="28">
        <f>IF(OR(I121="",M121&lt;=0.005),"",MAX(0,TODAY()-J121))</f>
        <v/>
      </c>
      <c r="P121" s="28">
        <f>IF(OR(K121="",D121=""),"",K121-D121)</f>
        <v/>
      </c>
    </row>
    <row r="122" hidden="1">
      <c r="B122" s="13" t="n"/>
      <c r="C122" s="13" t="n"/>
      <c r="D122" s="57" t="n"/>
      <c r="E122" s="13" t="n"/>
      <c r="F122" s="58" t="n"/>
      <c r="G122" s="15" t="n"/>
      <c r="H122" s="55">
        <f>IF(F122="","",F122*IF(G122="",Settings!$C$10,G122))</f>
        <v/>
      </c>
      <c r="I122" s="55">
        <f>IF(F122="","",F122+H122)</f>
        <v/>
      </c>
      <c r="J122" s="59">
        <f>IF(D122="","",D122+IFERROR(INDEX(Clients!$G$7:$G$106,MATCH(C122,Clients!$B$7:$B$106,0))+0,Settings!$C$9))</f>
        <v/>
      </c>
      <c r="K122" s="57" t="n"/>
      <c r="L122" s="58" t="n"/>
      <c r="M122" s="55">
        <f>IF(I122="","",I122-N(L122))</f>
        <v/>
      </c>
      <c r="N122" s="7">
        <f>IF(I122="","",IF(M122&lt;=0.005,"Paid",IF(N(L122)&gt;0,IF(TODAY()&gt;J122,"Partial · overdue","Partially paid"),IF(TODAY()&gt;J122,"Overdue",IF(J122-TODAY()&lt;=7,"Due soon","Open")))))</f>
        <v/>
      </c>
      <c r="O122" s="28">
        <f>IF(OR(I122="",M122&lt;=0.005),"",MAX(0,TODAY()-J122))</f>
        <v/>
      </c>
      <c r="P122" s="28">
        <f>IF(OR(K122="",D122=""),"",K122-D122)</f>
        <v/>
      </c>
    </row>
    <row r="123" hidden="1">
      <c r="B123" s="13" t="n"/>
      <c r="C123" s="13" t="n"/>
      <c r="D123" s="57" t="n"/>
      <c r="E123" s="13" t="n"/>
      <c r="F123" s="58" t="n"/>
      <c r="G123" s="15" t="n"/>
      <c r="H123" s="55">
        <f>IF(F123="","",F123*IF(G123="",Settings!$C$10,G123))</f>
        <v/>
      </c>
      <c r="I123" s="55">
        <f>IF(F123="","",F123+H123)</f>
        <v/>
      </c>
      <c r="J123" s="59">
        <f>IF(D123="","",D123+IFERROR(INDEX(Clients!$G$7:$G$106,MATCH(C123,Clients!$B$7:$B$106,0))+0,Settings!$C$9))</f>
        <v/>
      </c>
      <c r="K123" s="57" t="n"/>
      <c r="L123" s="58" t="n"/>
      <c r="M123" s="55">
        <f>IF(I123="","",I123-N(L123))</f>
        <v/>
      </c>
      <c r="N123" s="7">
        <f>IF(I123="","",IF(M123&lt;=0.005,"Paid",IF(N(L123)&gt;0,IF(TODAY()&gt;J123,"Partial · overdue","Partially paid"),IF(TODAY()&gt;J123,"Overdue",IF(J123-TODAY()&lt;=7,"Due soon","Open")))))</f>
        <v/>
      </c>
      <c r="O123" s="28">
        <f>IF(OR(I123="",M123&lt;=0.005),"",MAX(0,TODAY()-J123))</f>
        <v/>
      </c>
      <c r="P123" s="28">
        <f>IF(OR(K123="",D123=""),"",K123-D123)</f>
        <v/>
      </c>
    </row>
    <row r="124" hidden="1">
      <c r="B124" s="13" t="n"/>
      <c r="C124" s="13" t="n"/>
      <c r="D124" s="57" t="n"/>
      <c r="E124" s="13" t="n"/>
      <c r="F124" s="58" t="n"/>
      <c r="G124" s="15" t="n"/>
      <c r="H124" s="55">
        <f>IF(F124="","",F124*IF(G124="",Settings!$C$10,G124))</f>
        <v/>
      </c>
      <c r="I124" s="55">
        <f>IF(F124="","",F124+H124)</f>
        <v/>
      </c>
      <c r="J124" s="59">
        <f>IF(D124="","",D124+IFERROR(INDEX(Clients!$G$7:$G$106,MATCH(C124,Clients!$B$7:$B$106,0))+0,Settings!$C$9))</f>
        <v/>
      </c>
      <c r="K124" s="57" t="n"/>
      <c r="L124" s="58" t="n"/>
      <c r="M124" s="55">
        <f>IF(I124="","",I124-N(L124))</f>
        <v/>
      </c>
      <c r="N124" s="7">
        <f>IF(I124="","",IF(M124&lt;=0.005,"Paid",IF(N(L124)&gt;0,IF(TODAY()&gt;J124,"Partial · overdue","Partially paid"),IF(TODAY()&gt;J124,"Overdue",IF(J124-TODAY()&lt;=7,"Due soon","Open")))))</f>
        <v/>
      </c>
      <c r="O124" s="28">
        <f>IF(OR(I124="",M124&lt;=0.005),"",MAX(0,TODAY()-J124))</f>
        <v/>
      </c>
      <c r="P124" s="28">
        <f>IF(OR(K124="",D124=""),"",K124-D124)</f>
        <v/>
      </c>
    </row>
    <row r="125" hidden="1">
      <c r="B125" s="13" t="n"/>
      <c r="C125" s="13" t="n"/>
      <c r="D125" s="57" t="n"/>
      <c r="E125" s="13" t="n"/>
      <c r="F125" s="58" t="n"/>
      <c r="G125" s="15" t="n"/>
      <c r="H125" s="55">
        <f>IF(F125="","",F125*IF(G125="",Settings!$C$10,G125))</f>
        <v/>
      </c>
      <c r="I125" s="55">
        <f>IF(F125="","",F125+H125)</f>
        <v/>
      </c>
      <c r="J125" s="59">
        <f>IF(D125="","",D125+IFERROR(INDEX(Clients!$G$7:$G$106,MATCH(C125,Clients!$B$7:$B$106,0))+0,Settings!$C$9))</f>
        <v/>
      </c>
      <c r="K125" s="57" t="n"/>
      <c r="L125" s="58" t="n"/>
      <c r="M125" s="55">
        <f>IF(I125="","",I125-N(L125))</f>
        <v/>
      </c>
      <c r="N125" s="7">
        <f>IF(I125="","",IF(M125&lt;=0.005,"Paid",IF(N(L125)&gt;0,IF(TODAY()&gt;J125,"Partial · overdue","Partially paid"),IF(TODAY()&gt;J125,"Overdue",IF(J125-TODAY()&lt;=7,"Due soon","Open")))))</f>
        <v/>
      </c>
      <c r="O125" s="28">
        <f>IF(OR(I125="",M125&lt;=0.005),"",MAX(0,TODAY()-J125))</f>
        <v/>
      </c>
      <c r="P125" s="28">
        <f>IF(OR(K125="",D125=""),"",K125-D125)</f>
        <v/>
      </c>
    </row>
    <row r="126" hidden="1">
      <c r="B126" s="13" t="n"/>
      <c r="C126" s="13" t="n"/>
      <c r="D126" s="57" t="n"/>
      <c r="E126" s="13" t="n"/>
      <c r="F126" s="58" t="n"/>
      <c r="G126" s="15" t="n"/>
      <c r="H126" s="55">
        <f>IF(F126="","",F126*IF(G126="",Settings!$C$10,G126))</f>
        <v/>
      </c>
      <c r="I126" s="55">
        <f>IF(F126="","",F126+H126)</f>
        <v/>
      </c>
      <c r="J126" s="59">
        <f>IF(D126="","",D126+IFERROR(INDEX(Clients!$G$7:$G$106,MATCH(C126,Clients!$B$7:$B$106,0))+0,Settings!$C$9))</f>
        <v/>
      </c>
      <c r="K126" s="57" t="n"/>
      <c r="L126" s="58" t="n"/>
      <c r="M126" s="55">
        <f>IF(I126="","",I126-N(L126))</f>
        <v/>
      </c>
      <c r="N126" s="7">
        <f>IF(I126="","",IF(M126&lt;=0.005,"Paid",IF(N(L126)&gt;0,IF(TODAY()&gt;J126,"Partial · overdue","Partially paid"),IF(TODAY()&gt;J126,"Overdue",IF(J126-TODAY()&lt;=7,"Due soon","Open")))))</f>
        <v/>
      </c>
      <c r="O126" s="28">
        <f>IF(OR(I126="",M126&lt;=0.005),"",MAX(0,TODAY()-J126))</f>
        <v/>
      </c>
      <c r="P126" s="28">
        <f>IF(OR(K126="",D126=""),"",K126-D126)</f>
        <v/>
      </c>
    </row>
    <row r="127" hidden="1">
      <c r="B127" s="13" t="n"/>
      <c r="C127" s="13" t="n"/>
      <c r="D127" s="57" t="n"/>
      <c r="E127" s="13" t="n"/>
      <c r="F127" s="58" t="n"/>
      <c r="G127" s="15" t="n"/>
      <c r="H127" s="55">
        <f>IF(F127="","",F127*IF(G127="",Settings!$C$10,G127))</f>
        <v/>
      </c>
      <c r="I127" s="55">
        <f>IF(F127="","",F127+H127)</f>
        <v/>
      </c>
      <c r="J127" s="59">
        <f>IF(D127="","",D127+IFERROR(INDEX(Clients!$G$7:$G$106,MATCH(C127,Clients!$B$7:$B$106,0))+0,Settings!$C$9))</f>
        <v/>
      </c>
      <c r="K127" s="57" t="n"/>
      <c r="L127" s="58" t="n"/>
      <c r="M127" s="55">
        <f>IF(I127="","",I127-N(L127))</f>
        <v/>
      </c>
      <c r="N127" s="7">
        <f>IF(I127="","",IF(M127&lt;=0.005,"Paid",IF(N(L127)&gt;0,IF(TODAY()&gt;J127,"Partial · overdue","Partially paid"),IF(TODAY()&gt;J127,"Overdue",IF(J127-TODAY()&lt;=7,"Due soon","Open")))))</f>
        <v/>
      </c>
      <c r="O127" s="28">
        <f>IF(OR(I127="",M127&lt;=0.005),"",MAX(0,TODAY()-J127))</f>
        <v/>
      </c>
      <c r="P127" s="28">
        <f>IF(OR(K127="",D127=""),"",K127-D127)</f>
        <v/>
      </c>
    </row>
    <row r="128" hidden="1">
      <c r="B128" s="13" t="n"/>
      <c r="C128" s="13" t="n"/>
      <c r="D128" s="57" t="n"/>
      <c r="E128" s="13" t="n"/>
      <c r="F128" s="58" t="n"/>
      <c r="G128" s="15" t="n"/>
      <c r="H128" s="55">
        <f>IF(F128="","",F128*IF(G128="",Settings!$C$10,G128))</f>
        <v/>
      </c>
      <c r="I128" s="55">
        <f>IF(F128="","",F128+H128)</f>
        <v/>
      </c>
      <c r="J128" s="59">
        <f>IF(D128="","",D128+IFERROR(INDEX(Clients!$G$7:$G$106,MATCH(C128,Clients!$B$7:$B$106,0))+0,Settings!$C$9))</f>
        <v/>
      </c>
      <c r="K128" s="57" t="n"/>
      <c r="L128" s="58" t="n"/>
      <c r="M128" s="55">
        <f>IF(I128="","",I128-N(L128))</f>
        <v/>
      </c>
      <c r="N128" s="7">
        <f>IF(I128="","",IF(M128&lt;=0.005,"Paid",IF(N(L128)&gt;0,IF(TODAY()&gt;J128,"Partial · overdue","Partially paid"),IF(TODAY()&gt;J128,"Overdue",IF(J128-TODAY()&lt;=7,"Due soon","Open")))))</f>
        <v/>
      </c>
      <c r="O128" s="28">
        <f>IF(OR(I128="",M128&lt;=0.005),"",MAX(0,TODAY()-J128))</f>
        <v/>
      </c>
      <c r="P128" s="28">
        <f>IF(OR(K128="",D128=""),"",K128-D128)</f>
        <v/>
      </c>
    </row>
    <row r="129" hidden="1">
      <c r="B129" s="13" t="n"/>
      <c r="C129" s="13" t="n"/>
      <c r="D129" s="57" t="n"/>
      <c r="E129" s="13" t="n"/>
      <c r="F129" s="58" t="n"/>
      <c r="G129" s="15" t="n"/>
      <c r="H129" s="55">
        <f>IF(F129="","",F129*IF(G129="",Settings!$C$10,G129))</f>
        <v/>
      </c>
      <c r="I129" s="55">
        <f>IF(F129="","",F129+H129)</f>
        <v/>
      </c>
      <c r="J129" s="59">
        <f>IF(D129="","",D129+IFERROR(INDEX(Clients!$G$7:$G$106,MATCH(C129,Clients!$B$7:$B$106,0))+0,Settings!$C$9))</f>
        <v/>
      </c>
      <c r="K129" s="57" t="n"/>
      <c r="L129" s="58" t="n"/>
      <c r="M129" s="55">
        <f>IF(I129="","",I129-N(L129))</f>
        <v/>
      </c>
      <c r="N129" s="7">
        <f>IF(I129="","",IF(M129&lt;=0.005,"Paid",IF(N(L129)&gt;0,IF(TODAY()&gt;J129,"Partial · overdue","Partially paid"),IF(TODAY()&gt;J129,"Overdue",IF(J129-TODAY()&lt;=7,"Due soon","Open")))))</f>
        <v/>
      </c>
      <c r="O129" s="28">
        <f>IF(OR(I129="",M129&lt;=0.005),"",MAX(0,TODAY()-J129))</f>
        <v/>
      </c>
      <c r="P129" s="28">
        <f>IF(OR(K129="",D129=""),"",K129-D129)</f>
        <v/>
      </c>
    </row>
    <row r="130" hidden="1">
      <c r="B130" s="13" t="n"/>
      <c r="C130" s="13" t="n"/>
      <c r="D130" s="57" t="n"/>
      <c r="E130" s="13" t="n"/>
      <c r="F130" s="58" t="n"/>
      <c r="G130" s="15" t="n"/>
      <c r="H130" s="55">
        <f>IF(F130="","",F130*IF(G130="",Settings!$C$10,G130))</f>
        <v/>
      </c>
      <c r="I130" s="55">
        <f>IF(F130="","",F130+H130)</f>
        <v/>
      </c>
      <c r="J130" s="59">
        <f>IF(D130="","",D130+IFERROR(INDEX(Clients!$G$7:$G$106,MATCH(C130,Clients!$B$7:$B$106,0))+0,Settings!$C$9))</f>
        <v/>
      </c>
      <c r="K130" s="57" t="n"/>
      <c r="L130" s="58" t="n"/>
      <c r="M130" s="55">
        <f>IF(I130="","",I130-N(L130))</f>
        <v/>
      </c>
      <c r="N130" s="7">
        <f>IF(I130="","",IF(M130&lt;=0.005,"Paid",IF(N(L130)&gt;0,IF(TODAY()&gt;J130,"Partial · overdue","Partially paid"),IF(TODAY()&gt;J130,"Overdue",IF(J130-TODAY()&lt;=7,"Due soon","Open")))))</f>
        <v/>
      </c>
      <c r="O130" s="28">
        <f>IF(OR(I130="",M130&lt;=0.005),"",MAX(0,TODAY()-J130))</f>
        <v/>
      </c>
      <c r="P130" s="28">
        <f>IF(OR(K130="",D130=""),"",K130-D130)</f>
        <v/>
      </c>
    </row>
    <row r="131" hidden="1">
      <c r="B131" s="13" t="n"/>
      <c r="C131" s="13" t="n"/>
      <c r="D131" s="57" t="n"/>
      <c r="E131" s="13" t="n"/>
      <c r="F131" s="58" t="n"/>
      <c r="G131" s="15" t="n"/>
      <c r="H131" s="55">
        <f>IF(F131="","",F131*IF(G131="",Settings!$C$10,G131))</f>
        <v/>
      </c>
      <c r="I131" s="55">
        <f>IF(F131="","",F131+H131)</f>
        <v/>
      </c>
      <c r="J131" s="59">
        <f>IF(D131="","",D131+IFERROR(INDEX(Clients!$G$7:$G$106,MATCH(C131,Clients!$B$7:$B$106,0))+0,Settings!$C$9))</f>
        <v/>
      </c>
      <c r="K131" s="57" t="n"/>
      <c r="L131" s="58" t="n"/>
      <c r="M131" s="55">
        <f>IF(I131="","",I131-N(L131))</f>
        <v/>
      </c>
      <c r="N131" s="7">
        <f>IF(I131="","",IF(M131&lt;=0.005,"Paid",IF(N(L131)&gt;0,IF(TODAY()&gt;J131,"Partial · overdue","Partially paid"),IF(TODAY()&gt;J131,"Overdue",IF(J131-TODAY()&lt;=7,"Due soon","Open")))))</f>
        <v/>
      </c>
      <c r="O131" s="28">
        <f>IF(OR(I131="",M131&lt;=0.005),"",MAX(0,TODAY()-J131))</f>
        <v/>
      </c>
      <c r="P131" s="28">
        <f>IF(OR(K131="",D131=""),"",K131-D131)</f>
        <v/>
      </c>
    </row>
    <row r="132" hidden="1">
      <c r="B132" s="13" t="n"/>
      <c r="C132" s="13" t="n"/>
      <c r="D132" s="57" t="n"/>
      <c r="E132" s="13" t="n"/>
      <c r="F132" s="58" t="n"/>
      <c r="G132" s="15" t="n"/>
      <c r="H132" s="55">
        <f>IF(F132="","",F132*IF(G132="",Settings!$C$10,G132))</f>
        <v/>
      </c>
      <c r="I132" s="55">
        <f>IF(F132="","",F132+H132)</f>
        <v/>
      </c>
      <c r="J132" s="59">
        <f>IF(D132="","",D132+IFERROR(INDEX(Clients!$G$7:$G$106,MATCH(C132,Clients!$B$7:$B$106,0))+0,Settings!$C$9))</f>
        <v/>
      </c>
      <c r="K132" s="57" t="n"/>
      <c r="L132" s="58" t="n"/>
      <c r="M132" s="55">
        <f>IF(I132="","",I132-N(L132))</f>
        <v/>
      </c>
      <c r="N132" s="7">
        <f>IF(I132="","",IF(M132&lt;=0.005,"Paid",IF(N(L132)&gt;0,IF(TODAY()&gt;J132,"Partial · overdue","Partially paid"),IF(TODAY()&gt;J132,"Overdue",IF(J132-TODAY()&lt;=7,"Due soon","Open")))))</f>
        <v/>
      </c>
      <c r="O132" s="28">
        <f>IF(OR(I132="",M132&lt;=0.005),"",MAX(0,TODAY()-J132))</f>
        <v/>
      </c>
      <c r="P132" s="28">
        <f>IF(OR(K132="",D132=""),"",K132-D132)</f>
        <v/>
      </c>
    </row>
    <row r="133" hidden="1">
      <c r="B133" s="13" t="n"/>
      <c r="C133" s="13" t="n"/>
      <c r="D133" s="57" t="n"/>
      <c r="E133" s="13" t="n"/>
      <c r="F133" s="58" t="n"/>
      <c r="G133" s="15" t="n"/>
      <c r="H133" s="55">
        <f>IF(F133="","",F133*IF(G133="",Settings!$C$10,G133))</f>
        <v/>
      </c>
      <c r="I133" s="55">
        <f>IF(F133="","",F133+H133)</f>
        <v/>
      </c>
      <c r="J133" s="59">
        <f>IF(D133="","",D133+IFERROR(INDEX(Clients!$G$7:$G$106,MATCH(C133,Clients!$B$7:$B$106,0))+0,Settings!$C$9))</f>
        <v/>
      </c>
      <c r="K133" s="57" t="n"/>
      <c r="L133" s="58" t="n"/>
      <c r="M133" s="55">
        <f>IF(I133="","",I133-N(L133))</f>
        <v/>
      </c>
      <c r="N133" s="7">
        <f>IF(I133="","",IF(M133&lt;=0.005,"Paid",IF(N(L133)&gt;0,IF(TODAY()&gt;J133,"Partial · overdue","Partially paid"),IF(TODAY()&gt;J133,"Overdue",IF(J133-TODAY()&lt;=7,"Due soon","Open")))))</f>
        <v/>
      </c>
      <c r="O133" s="28">
        <f>IF(OR(I133="",M133&lt;=0.005),"",MAX(0,TODAY()-J133))</f>
        <v/>
      </c>
      <c r="P133" s="28">
        <f>IF(OR(K133="",D133=""),"",K133-D133)</f>
        <v/>
      </c>
    </row>
    <row r="134" hidden="1">
      <c r="B134" s="13" t="n"/>
      <c r="C134" s="13" t="n"/>
      <c r="D134" s="57" t="n"/>
      <c r="E134" s="13" t="n"/>
      <c r="F134" s="58" t="n"/>
      <c r="G134" s="15" t="n"/>
      <c r="H134" s="55">
        <f>IF(F134="","",F134*IF(G134="",Settings!$C$10,G134))</f>
        <v/>
      </c>
      <c r="I134" s="55">
        <f>IF(F134="","",F134+H134)</f>
        <v/>
      </c>
      <c r="J134" s="59">
        <f>IF(D134="","",D134+IFERROR(INDEX(Clients!$G$7:$G$106,MATCH(C134,Clients!$B$7:$B$106,0))+0,Settings!$C$9))</f>
        <v/>
      </c>
      <c r="K134" s="57" t="n"/>
      <c r="L134" s="58" t="n"/>
      <c r="M134" s="55">
        <f>IF(I134="","",I134-N(L134))</f>
        <v/>
      </c>
      <c r="N134" s="7">
        <f>IF(I134="","",IF(M134&lt;=0.005,"Paid",IF(N(L134)&gt;0,IF(TODAY()&gt;J134,"Partial · overdue","Partially paid"),IF(TODAY()&gt;J134,"Overdue",IF(J134-TODAY()&lt;=7,"Due soon","Open")))))</f>
        <v/>
      </c>
      <c r="O134" s="28">
        <f>IF(OR(I134="",M134&lt;=0.005),"",MAX(0,TODAY()-J134))</f>
        <v/>
      </c>
      <c r="P134" s="28">
        <f>IF(OR(K134="",D134=""),"",K134-D134)</f>
        <v/>
      </c>
    </row>
    <row r="135" hidden="1">
      <c r="B135" s="13" t="n"/>
      <c r="C135" s="13" t="n"/>
      <c r="D135" s="57" t="n"/>
      <c r="E135" s="13" t="n"/>
      <c r="F135" s="58" t="n"/>
      <c r="G135" s="15" t="n"/>
      <c r="H135" s="55">
        <f>IF(F135="","",F135*IF(G135="",Settings!$C$10,G135))</f>
        <v/>
      </c>
      <c r="I135" s="55">
        <f>IF(F135="","",F135+H135)</f>
        <v/>
      </c>
      <c r="J135" s="59">
        <f>IF(D135="","",D135+IFERROR(INDEX(Clients!$G$7:$G$106,MATCH(C135,Clients!$B$7:$B$106,0))+0,Settings!$C$9))</f>
        <v/>
      </c>
      <c r="K135" s="57" t="n"/>
      <c r="L135" s="58" t="n"/>
      <c r="M135" s="55">
        <f>IF(I135="","",I135-N(L135))</f>
        <v/>
      </c>
      <c r="N135" s="7">
        <f>IF(I135="","",IF(M135&lt;=0.005,"Paid",IF(N(L135)&gt;0,IF(TODAY()&gt;J135,"Partial · overdue","Partially paid"),IF(TODAY()&gt;J135,"Overdue",IF(J135-TODAY()&lt;=7,"Due soon","Open")))))</f>
        <v/>
      </c>
      <c r="O135" s="28">
        <f>IF(OR(I135="",M135&lt;=0.005),"",MAX(0,TODAY()-J135))</f>
        <v/>
      </c>
      <c r="P135" s="28">
        <f>IF(OR(K135="",D135=""),"",K135-D135)</f>
        <v/>
      </c>
    </row>
    <row r="136" hidden="1">
      <c r="B136" s="13" t="n"/>
      <c r="C136" s="13" t="n"/>
      <c r="D136" s="57" t="n"/>
      <c r="E136" s="13" t="n"/>
      <c r="F136" s="58" t="n"/>
      <c r="G136" s="15" t="n"/>
      <c r="H136" s="55">
        <f>IF(F136="","",F136*IF(G136="",Settings!$C$10,G136))</f>
        <v/>
      </c>
      <c r="I136" s="55">
        <f>IF(F136="","",F136+H136)</f>
        <v/>
      </c>
      <c r="J136" s="59">
        <f>IF(D136="","",D136+IFERROR(INDEX(Clients!$G$7:$G$106,MATCH(C136,Clients!$B$7:$B$106,0))+0,Settings!$C$9))</f>
        <v/>
      </c>
      <c r="K136" s="57" t="n"/>
      <c r="L136" s="58" t="n"/>
      <c r="M136" s="55">
        <f>IF(I136="","",I136-N(L136))</f>
        <v/>
      </c>
      <c r="N136" s="7">
        <f>IF(I136="","",IF(M136&lt;=0.005,"Paid",IF(N(L136)&gt;0,IF(TODAY()&gt;J136,"Partial · overdue","Partially paid"),IF(TODAY()&gt;J136,"Overdue",IF(J136-TODAY()&lt;=7,"Due soon","Open")))))</f>
        <v/>
      </c>
      <c r="O136" s="28">
        <f>IF(OR(I136="",M136&lt;=0.005),"",MAX(0,TODAY()-J136))</f>
        <v/>
      </c>
      <c r="P136" s="28">
        <f>IF(OR(K136="",D136=""),"",K136-D136)</f>
        <v/>
      </c>
    </row>
    <row r="137" hidden="1">
      <c r="B137" s="13" t="n"/>
      <c r="C137" s="13" t="n"/>
      <c r="D137" s="57" t="n"/>
      <c r="E137" s="13" t="n"/>
      <c r="F137" s="58" t="n"/>
      <c r="G137" s="15" t="n"/>
      <c r="H137" s="55">
        <f>IF(F137="","",F137*IF(G137="",Settings!$C$10,G137))</f>
        <v/>
      </c>
      <c r="I137" s="55">
        <f>IF(F137="","",F137+H137)</f>
        <v/>
      </c>
      <c r="J137" s="59">
        <f>IF(D137="","",D137+IFERROR(INDEX(Clients!$G$7:$G$106,MATCH(C137,Clients!$B$7:$B$106,0))+0,Settings!$C$9))</f>
        <v/>
      </c>
      <c r="K137" s="57" t="n"/>
      <c r="L137" s="58" t="n"/>
      <c r="M137" s="55">
        <f>IF(I137="","",I137-N(L137))</f>
        <v/>
      </c>
      <c r="N137" s="7">
        <f>IF(I137="","",IF(M137&lt;=0.005,"Paid",IF(N(L137)&gt;0,IF(TODAY()&gt;J137,"Partial · overdue","Partially paid"),IF(TODAY()&gt;J137,"Overdue",IF(J137-TODAY()&lt;=7,"Due soon","Open")))))</f>
        <v/>
      </c>
      <c r="O137" s="28">
        <f>IF(OR(I137="",M137&lt;=0.005),"",MAX(0,TODAY()-J137))</f>
        <v/>
      </c>
      <c r="P137" s="28">
        <f>IF(OR(K137="",D137=""),"",K137-D137)</f>
        <v/>
      </c>
    </row>
    <row r="138" hidden="1">
      <c r="B138" s="13" t="n"/>
      <c r="C138" s="13" t="n"/>
      <c r="D138" s="57" t="n"/>
      <c r="E138" s="13" t="n"/>
      <c r="F138" s="58" t="n"/>
      <c r="G138" s="15" t="n"/>
      <c r="H138" s="55">
        <f>IF(F138="","",F138*IF(G138="",Settings!$C$10,G138))</f>
        <v/>
      </c>
      <c r="I138" s="55">
        <f>IF(F138="","",F138+H138)</f>
        <v/>
      </c>
      <c r="J138" s="59">
        <f>IF(D138="","",D138+IFERROR(INDEX(Clients!$G$7:$G$106,MATCH(C138,Clients!$B$7:$B$106,0))+0,Settings!$C$9))</f>
        <v/>
      </c>
      <c r="K138" s="57" t="n"/>
      <c r="L138" s="58" t="n"/>
      <c r="M138" s="55">
        <f>IF(I138="","",I138-N(L138))</f>
        <v/>
      </c>
      <c r="N138" s="7">
        <f>IF(I138="","",IF(M138&lt;=0.005,"Paid",IF(N(L138)&gt;0,IF(TODAY()&gt;J138,"Partial · overdue","Partially paid"),IF(TODAY()&gt;J138,"Overdue",IF(J138-TODAY()&lt;=7,"Due soon","Open")))))</f>
        <v/>
      </c>
      <c r="O138" s="28">
        <f>IF(OR(I138="",M138&lt;=0.005),"",MAX(0,TODAY()-J138))</f>
        <v/>
      </c>
      <c r="P138" s="28">
        <f>IF(OR(K138="",D138=""),"",K138-D138)</f>
        <v/>
      </c>
    </row>
    <row r="139" hidden="1">
      <c r="B139" s="13" t="n"/>
      <c r="C139" s="13" t="n"/>
      <c r="D139" s="57" t="n"/>
      <c r="E139" s="13" t="n"/>
      <c r="F139" s="58" t="n"/>
      <c r="G139" s="15" t="n"/>
      <c r="H139" s="55">
        <f>IF(F139="","",F139*IF(G139="",Settings!$C$10,G139))</f>
        <v/>
      </c>
      <c r="I139" s="55">
        <f>IF(F139="","",F139+H139)</f>
        <v/>
      </c>
      <c r="J139" s="59">
        <f>IF(D139="","",D139+IFERROR(INDEX(Clients!$G$7:$G$106,MATCH(C139,Clients!$B$7:$B$106,0))+0,Settings!$C$9))</f>
        <v/>
      </c>
      <c r="K139" s="57" t="n"/>
      <c r="L139" s="58" t="n"/>
      <c r="M139" s="55">
        <f>IF(I139="","",I139-N(L139))</f>
        <v/>
      </c>
      <c r="N139" s="7">
        <f>IF(I139="","",IF(M139&lt;=0.005,"Paid",IF(N(L139)&gt;0,IF(TODAY()&gt;J139,"Partial · overdue","Partially paid"),IF(TODAY()&gt;J139,"Overdue",IF(J139-TODAY()&lt;=7,"Due soon","Open")))))</f>
        <v/>
      </c>
      <c r="O139" s="28">
        <f>IF(OR(I139="",M139&lt;=0.005),"",MAX(0,TODAY()-J139))</f>
        <v/>
      </c>
      <c r="P139" s="28">
        <f>IF(OR(K139="",D139=""),"",K139-D139)</f>
        <v/>
      </c>
    </row>
    <row r="140" hidden="1">
      <c r="B140" s="13" t="n"/>
      <c r="C140" s="13" t="n"/>
      <c r="D140" s="57" t="n"/>
      <c r="E140" s="13" t="n"/>
      <c r="F140" s="58" t="n"/>
      <c r="G140" s="15" t="n"/>
      <c r="H140" s="55">
        <f>IF(F140="","",F140*IF(G140="",Settings!$C$10,G140))</f>
        <v/>
      </c>
      <c r="I140" s="55">
        <f>IF(F140="","",F140+H140)</f>
        <v/>
      </c>
      <c r="J140" s="59">
        <f>IF(D140="","",D140+IFERROR(INDEX(Clients!$G$7:$G$106,MATCH(C140,Clients!$B$7:$B$106,0))+0,Settings!$C$9))</f>
        <v/>
      </c>
      <c r="K140" s="57" t="n"/>
      <c r="L140" s="58" t="n"/>
      <c r="M140" s="55">
        <f>IF(I140="","",I140-N(L140))</f>
        <v/>
      </c>
      <c r="N140" s="7">
        <f>IF(I140="","",IF(M140&lt;=0.005,"Paid",IF(N(L140)&gt;0,IF(TODAY()&gt;J140,"Partial · overdue","Partially paid"),IF(TODAY()&gt;J140,"Overdue",IF(J140-TODAY()&lt;=7,"Due soon","Open")))))</f>
        <v/>
      </c>
      <c r="O140" s="28">
        <f>IF(OR(I140="",M140&lt;=0.005),"",MAX(0,TODAY()-J140))</f>
        <v/>
      </c>
      <c r="P140" s="28">
        <f>IF(OR(K140="",D140=""),"",K140-D140)</f>
        <v/>
      </c>
    </row>
    <row r="141" hidden="1">
      <c r="B141" s="13" t="n"/>
      <c r="C141" s="13" t="n"/>
      <c r="D141" s="57" t="n"/>
      <c r="E141" s="13" t="n"/>
      <c r="F141" s="58" t="n"/>
      <c r="G141" s="15" t="n"/>
      <c r="H141" s="55">
        <f>IF(F141="","",F141*IF(G141="",Settings!$C$10,G141))</f>
        <v/>
      </c>
      <c r="I141" s="55">
        <f>IF(F141="","",F141+H141)</f>
        <v/>
      </c>
      <c r="J141" s="59">
        <f>IF(D141="","",D141+IFERROR(INDEX(Clients!$G$7:$G$106,MATCH(C141,Clients!$B$7:$B$106,0))+0,Settings!$C$9))</f>
        <v/>
      </c>
      <c r="K141" s="57" t="n"/>
      <c r="L141" s="58" t="n"/>
      <c r="M141" s="55">
        <f>IF(I141="","",I141-N(L141))</f>
        <v/>
      </c>
      <c r="N141" s="7">
        <f>IF(I141="","",IF(M141&lt;=0.005,"Paid",IF(N(L141)&gt;0,IF(TODAY()&gt;J141,"Partial · overdue","Partially paid"),IF(TODAY()&gt;J141,"Overdue",IF(J141-TODAY()&lt;=7,"Due soon","Open")))))</f>
        <v/>
      </c>
      <c r="O141" s="28">
        <f>IF(OR(I141="",M141&lt;=0.005),"",MAX(0,TODAY()-J141))</f>
        <v/>
      </c>
      <c r="P141" s="28">
        <f>IF(OR(K141="",D141=""),"",K141-D141)</f>
        <v/>
      </c>
    </row>
    <row r="142" hidden="1">
      <c r="B142" s="13" t="n"/>
      <c r="C142" s="13" t="n"/>
      <c r="D142" s="57" t="n"/>
      <c r="E142" s="13" t="n"/>
      <c r="F142" s="58" t="n"/>
      <c r="G142" s="15" t="n"/>
      <c r="H142" s="55">
        <f>IF(F142="","",F142*IF(G142="",Settings!$C$10,G142))</f>
        <v/>
      </c>
      <c r="I142" s="55">
        <f>IF(F142="","",F142+H142)</f>
        <v/>
      </c>
      <c r="J142" s="59">
        <f>IF(D142="","",D142+IFERROR(INDEX(Clients!$G$7:$G$106,MATCH(C142,Clients!$B$7:$B$106,0))+0,Settings!$C$9))</f>
        <v/>
      </c>
      <c r="K142" s="57" t="n"/>
      <c r="L142" s="58" t="n"/>
      <c r="M142" s="55">
        <f>IF(I142="","",I142-N(L142))</f>
        <v/>
      </c>
      <c r="N142" s="7">
        <f>IF(I142="","",IF(M142&lt;=0.005,"Paid",IF(N(L142)&gt;0,IF(TODAY()&gt;J142,"Partial · overdue","Partially paid"),IF(TODAY()&gt;J142,"Overdue",IF(J142-TODAY()&lt;=7,"Due soon","Open")))))</f>
        <v/>
      </c>
      <c r="O142" s="28">
        <f>IF(OR(I142="",M142&lt;=0.005),"",MAX(0,TODAY()-J142))</f>
        <v/>
      </c>
      <c r="P142" s="28">
        <f>IF(OR(K142="",D142=""),"",K142-D142)</f>
        <v/>
      </c>
    </row>
    <row r="143" hidden="1">
      <c r="B143" s="13" t="n"/>
      <c r="C143" s="13" t="n"/>
      <c r="D143" s="57" t="n"/>
      <c r="E143" s="13" t="n"/>
      <c r="F143" s="58" t="n"/>
      <c r="G143" s="15" t="n"/>
      <c r="H143" s="55">
        <f>IF(F143="","",F143*IF(G143="",Settings!$C$10,G143))</f>
        <v/>
      </c>
      <c r="I143" s="55">
        <f>IF(F143="","",F143+H143)</f>
        <v/>
      </c>
      <c r="J143" s="59">
        <f>IF(D143="","",D143+IFERROR(INDEX(Clients!$G$7:$G$106,MATCH(C143,Clients!$B$7:$B$106,0))+0,Settings!$C$9))</f>
        <v/>
      </c>
      <c r="K143" s="57" t="n"/>
      <c r="L143" s="58" t="n"/>
      <c r="M143" s="55">
        <f>IF(I143="","",I143-N(L143))</f>
        <v/>
      </c>
      <c r="N143" s="7">
        <f>IF(I143="","",IF(M143&lt;=0.005,"Paid",IF(N(L143)&gt;0,IF(TODAY()&gt;J143,"Partial · overdue","Partially paid"),IF(TODAY()&gt;J143,"Overdue",IF(J143-TODAY()&lt;=7,"Due soon","Open")))))</f>
        <v/>
      </c>
      <c r="O143" s="28">
        <f>IF(OR(I143="",M143&lt;=0.005),"",MAX(0,TODAY()-J143))</f>
        <v/>
      </c>
      <c r="P143" s="28">
        <f>IF(OR(K143="",D143=""),"",K143-D143)</f>
        <v/>
      </c>
    </row>
    <row r="144" hidden="1">
      <c r="B144" s="13" t="n"/>
      <c r="C144" s="13" t="n"/>
      <c r="D144" s="57" t="n"/>
      <c r="E144" s="13" t="n"/>
      <c r="F144" s="58" t="n"/>
      <c r="G144" s="15" t="n"/>
      <c r="H144" s="55">
        <f>IF(F144="","",F144*IF(G144="",Settings!$C$10,G144))</f>
        <v/>
      </c>
      <c r="I144" s="55">
        <f>IF(F144="","",F144+H144)</f>
        <v/>
      </c>
      <c r="J144" s="59">
        <f>IF(D144="","",D144+IFERROR(INDEX(Clients!$G$7:$G$106,MATCH(C144,Clients!$B$7:$B$106,0))+0,Settings!$C$9))</f>
        <v/>
      </c>
      <c r="K144" s="57" t="n"/>
      <c r="L144" s="58" t="n"/>
      <c r="M144" s="55">
        <f>IF(I144="","",I144-N(L144))</f>
        <v/>
      </c>
      <c r="N144" s="7">
        <f>IF(I144="","",IF(M144&lt;=0.005,"Paid",IF(N(L144)&gt;0,IF(TODAY()&gt;J144,"Partial · overdue","Partially paid"),IF(TODAY()&gt;J144,"Overdue",IF(J144-TODAY()&lt;=7,"Due soon","Open")))))</f>
        <v/>
      </c>
      <c r="O144" s="28">
        <f>IF(OR(I144="",M144&lt;=0.005),"",MAX(0,TODAY()-J144))</f>
        <v/>
      </c>
      <c r="P144" s="28">
        <f>IF(OR(K144="",D144=""),"",K144-D144)</f>
        <v/>
      </c>
    </row>
    <row r="145" hidden="1">
      <c r="B145" s="13" t="n"/>
      <c r="C145" s="13" t="n"/>
      <c r="D145" s="57" t="n"/>
      <c r="E145" s="13" t="n"/>
      <c r="F145" s="58" t="n"/>
      <c r="G145" s="15" t="n"/>
      <c r="H145" s="55">
        <f>IF(F145="","",F145*IF(G145="",Settings!$C$10,G145))</f>
        <v/>
      </c>
      <c r="I145" s="55">
        <f>IF(F145="","",F145+H145)</f>
        <v/>
      </c>
      <c r="J145" s="59">
        <f>IF(D145="","",D145+IFERROR(INDEX(Clients!$G$7:$G$106,MATCH(C145,Clients!$B$7:$B$106,0))+0,Settings!$C$9))</f>
        <v/>
      </c>
      <c r="K145" s="57" t="n"/>
      <c r="L145" s="58" t="n"/>
      <c r="M145" s="55">
        <f>IF(I145="","",I145-N(L145))</f>
        <v/>
      </c>
      <c r="N145" s="7">
        <f>IF(I145="","",IF(M145&lt;=0.005,"Paid",IF(N(L145)&gt;0,IF(TODAY()&gt;J145,"Partial · overdue","Partially paid"),IF(TODAY()&gt;J145,"Overdue",IF(J145-TODAY()&lt;=7,"Due soon","Open")))))</f>
        <v/>
      </c>
      <c r="O145" s="28">
        <f>IF(OR(I145="",M145&lt;=0.005),"",MAX(0,TODAY()-J145))</f>
        <v/>
      </c>
      <c r="P145" s="28">
        <f>IF(OR(K145="",D145=""),"",K145-D145)</f>
        <v/>
      </c>
    </row>
    <row r="146" hidden="1">
      <c r="B146" s="13" t="n"/>
      <c r="C146" s="13" t="n"/>
      <c r="D146" s="57" t="n"/>
      <c r="E146" s="13" t="n"/>
      <c r="F146" s="58" t="n"/>
      <c r="G146" s="15" t="n"/>
      <c r="H146" s="55">
        <f>IF(F146="","",F146*IF(G146="",Settings!$C$10,G146))</f>
        <v/>
      </c>
      <c r="I146" s="55">
        <f>IF(F146="","",F146+H146)</f>
        <v/>
      </c>
      <c r="J146" s="59">
        <f>IF(D146="","",D146+IFERROR(INDEX(Clients!$G$7:$G$106,MATCH(C146,Clients!$B$7:$B$106,0))+0,Settings!$C$9))</f>
        <v/>
      </c>
      <c r="K146" s="57" t="n"/>
      <c r="L146" s="58" t="n"/>
      <c r="M146" s="55">
        <f>IF(I146="","",I146-N(L146))</f>
        <v/>
      </c>
      <c r="N146" s="7">
        <f>IF(I146="","",IF(M146&lt;=0.005,"Paid",IF(N(L146)&gt;0,IF(TODAY()&gt;J146,"Partial · overdue","Partially paid"),IF(TODAY()&gt;J146,"Overdue",IF(J146-TODAY()&lt;=7,"Due soon","Open")))))</f>
        <v/>
      </c>
      <c r="O146" s="28">
        <f>IF(OR(I146="",M146&lt;=0.005),"",MAX(0,TODAY()-J146))</f>
        <v/>
      </c>
      <c r="P146" s="28">
        <f>IF(OR(K146="",D146=""),"",K146-D146)</f>
        <v/>
      </c>
    </row>
    <row r="147" hidden="1">
      <c r="B147" s="13" t="n"/>
      <c r="C147" s="13" t="n"/>
      <c r="D147" s="57" t="n"/>
      <c r="E147" s="13" t="n"/>
      <c r="F147" s="58" t="n"/>
      <c r="G147" s="15" t="n"/>
      <c r="H147" s="55">
        <f>IF(F147="","",F147*IF(G147="",Settings!$C$10,G147))</f>
        <v/>
      </c>
      <c r="I147" s="55">
        <f>IF(F147="","",F147+H147)</f>
        <v/>
      </c>
      <c r="J147" s="59">
        <f>IF(D147="","",D147+IFERROR(INDEX(Clients!$G$7:$G$106,MATCH(C147,Clients!$B$7:$B$106,0))+0,Settings!$C$9))</f>
        <v/>
      </c>
      <c r="K147" s="57" t="n"/>
      <c r="L147" s="58" t="n"/>
      <c r="M147" s="55">
        <f>IF(I147="","",I147-N(L147))</f>
        <v/>
      </c>
      <c r="N147" s="7">
        <f>IF(I147="","",IF(M147&lt;=0.005,"Paid",IF(N(L147)&gt;0,IF(TODAY()&gt;J147,"Partial · overdue","Partially paid"),IF(TODAY()&gt;J147,"Overdue",IF(J147-TODAY()&lt;=7,"Due soon","Open")))))</f>
        <v/>
      </c>
      <c r="O147" s="28">
        <f>IF(OR(I147="",M147&lt;=0.005),"",MAX(0,TODAY()-J147))</f>
        <v/>
      </c>
      <c r="P147" s="28">
        <f>IF(OR(K147="",D147=""),"",K147-D147)</f>
        <v/>
      </c>
    </row>
    <row r="148" hidden="1">
      <c r="B148" s="13" t="n"/>
      <c r="C148" s="13" t="n"/>
      <c r="D148" s="57" t="n"/>
      <c r="E148" s="13" t="n"/>
      <c r="F148" s="58" t="n"/>
      <c r="G148" s="15" t="n"/>
      <c r="H148" s="55">
        <f>IF(F148="","",F148*IF(G148="",Settings!$C$10,G148))</f>
        <v/>
      </c>
      <c r="I148" s="55">
        <f>IF(F148="","",F148+H148)</f>
        <v/>
      </c>
      <c r="J148" s="59">
        <f>IF(D148="","",D148+IFERROR(INDEX(Clients!$G$7:$G$106,MATCH(C148,Clients!$B$7:$B$106,0))+0,Settings!$C$9))</f>
        <v/>
      </c>
      <c r="K148" s="57" t="n"/>
      <c r="L148" s="58" t="n"/>
      <c r="M148" s="55">
        <f>IF(I148="","",I148-N(L148))</f>
        <v/>
      </c>
      <c r="N148" s="7">
        <f>IF(I148="","",IF(M148&lt;=0.005,"Paid",IF(N(L148)&gt;0,IF(TODAY()&gt;J148,"Partial · overdue","Partially paid"),IF(TODAY()&gt;J148,"Overdue",IF(J148-TODAY()&lt;=7,"Due soon","Open")))))</f>
        <v/>
      </c>
      <c r="O148" s="28">
        <f>IF(OR(I148="",M148&lt;=0.005),"",MAX(0,TODAY()-J148))</f>
        <v/>
      </c>
      <c r="P148" s="28">
        <f>IF(OR(K148="",D148=""),"",K148-D148)</f>
        <v/>
      </c>
    </row>
    <row r="149" hidden="1">
      <c r="B149" s="13" t="n"/>
      <c r="C149" s="13" t="n"/>
      <c r="D149" s="57" t="n"/>
      <c r="E149" s="13" t="n"/>
      <c r="F149" s="58" t="n"/>
      <c r="G149" s="15" t="n"/>
      <c r="H149" s="55">
        <f>IF(F149="","",F149*IF(G149="",Settings!$C$10,G149))</f>
        <v/>
      </c>
      <c r="I149" s="55">
        <f>IF(F149="","",F149+H149)</f>
        <v/>
      </c>
      <c r="J149" s="59">
        <f>IF(D149="","",D149+IFERROR(INDEX(Clients!$G$7:$G$106,MATCH(C149,Clients!$B$7:$B$106,0))+0,Settings!$C$9))</f>
        <v/>
      </c>
      <c r="K149" s="57" t="n"/>
      <c r="L149" s="58" t="n"/>
      <c r="M149" s="55">
        <f>IF(I149="","",I149-N(L149))</f>
        <v/>
      </c>
      <c r="N149" s="7">
        <f>IF(I149="","",IF(M149&lt;=0.005,"Paid",IF(N(L149)&gt;0,IF(TODAY()&gt;J149,"Partial · overdue","Partially paid"),IF(TODAY()&gt;J149,"Overdue",IF(J149-TODAY()&lt;=7,"Due soon","Open")))))</f>
        <v/>
      </c>
      <c r="O149" s="28">
        <f>IF(OR(I149="",M149&lt;=0.005),"",MAX(0,TODAY()-J149))</f>
        <v/>
      </c>
      <c r="P149" s="28">
        <f>IF(OR(K149="",D149=""),"",K149-D149)</f>
        <v/>
      </c>
    </row>
    <row r="150" hidden="1">
      <c r="B150" s="13" t="n"/>
      <c r="C150" s="13" t="n"/>
      <c r="D150" s="57" t="n"/>
      <c r="E150" s="13" t="n"/>
      <c r="F150" s="58" t="n"/>
      <c r="G150" s="15" t="n"/>
      <c r="H150" s="55">
        <f>IF(F150="","",F150*IF(G150="",Settings!$C$10,G150))</f>
        <v/>
      </c>
      <c r="I150" s="55">
        <f>IF(F150="","",F150+H150)</f>
        <v/>
      </c>
      <c r="J150" s="59">
        <f>IF(D150="","",D150+IFERROR(INDEX(Clients!$G$7:$G$106,MATCH(C150,Clients!$B$7:$B$106,0))+0,Settings!$C$9))</f>
        <v/>
      </c>
      <c r="K150" s="57" t="n"/>
      <c r="L150" s="58" t="n"/>
      <c r="M150" s="55">
        <f>IF(I150="","",I150-N(L150))</f>
        <v/>
      </c>
      <c r="N150" s="7">
        <f>IF(I150="","",IF(M150&lt;=0.005,"Paid",IF(N(L150)&gt;0,IF(TODAY()&gt;J150,"Partial · overdue","Partially paid"),IF(TODAY()&gt;J150,"Overdue",IF(J150-TODAY()&lt;=7,"Due soon","Open")))))</f>
        <v/>
      </c>
      <c r="O150" s="28">
        <f>IF(OR(I150="",M150&lt;=0.005),"",MAX(0,TODAY()-J150))</f>
        <v/>
      </c>
      <c r="P150" s="28">
        <f>IF(OR(K150="",D150=""),"",K150-D150)</f>
        <v/>
      </c>
    </row>
    <row r="151" hidden="1">
      <c r="B151" s="13" t="n"/>
      <c r="C151" s="13" t="n"/>
      <c r="D151" s="57" t="n"/>
      <c r="E151" s="13" t="n"/>
      <c r="F151" s="58" t="n"/>
      <c r="G151" s="15" t="n"/>
      <c r="H151" s="55">
        <f>IF(F151="","",F151*IF(G151="",Settings!$C$10,G151))</f>
        <v/>
      </c>
      <c r="I151" s="55">
        <f>IF(F151="","",F151+H151)</f>
        <v/>
      </c>
      <c r="J151" s="59">
        <f>IF(D151="","",D151+IFERROR(INDEX(Clients!$G$7:$G$106,MATCH(C151,Clients!$B$7:$B$106,0))+0,Settings!$C$9))</f>
        <v/>
      </c>
      <c r="K151" s="57" t="n"/>
      <c r="L151" s="58" t="n"/>
      <c r="M151" s="55">
        <f>IF(I151="","",I151-N(L151))</f>
        <v/>
      </c>
      <c r="N151" s="7">
        <f>IF(I151="","",IF(M151&lt;=0.005,"Paid",IF(N(L151)&gt;0,IF(TODAY()&gt;J151,"Partial · overdue","Partially paid"),IF(TODAY()&gt;J151,"Overdue",IF(J151-TODAY()&lt;=7,"Due soon","Open")))))</f>
        <v/>
      </c>
      <c r="O151" s="28">
        <f>IF(OR(I151="",M151&lt;=0.005),"",MAX(0,TODAY()-J151))</f>
        <v/>
      </c>
      <c r="P151" s="28">
        <f>IF(OR(K151="",D151=""),"",K151-D151)</f>
        <v/>
      </c>
    </row>
    <row r="152" hidden="1">
      <c r="B152" s="13" t="n"/>
      <c r="C152" s="13" t="n"/>
      <c r="D152" s="57" t="n"/>
      <c r="E152" s="13" t="n"/>
      <c r="F152" s="58" t="n"/>
      <c r="G152" s="15" t="n"/>
      <c r="H152" s="55">
        <f>IF(F152="","",F152*IF(G152="",Settings!$C$10,G152))</f>
        <v/>
      </c>
      <c r="I152" s="55">
        <f>IF(F152="","",F152+H152)</f>
        <v/>
      </c>
      <c r="J152" s="59">
        <f>IF(D152="","",D152+IFERROR(INDEX(Clients!$G$7:$G$106,MATCH(C152,Clients!$B$7:$B$106,0))+0,Settings!$C$9))</f>
        <v/>
      </c>
      <c r="K152" s="57" t="n"/>
      <c r="L152" s="58" t="n"/>
      <c r="M152" s="55">
        <f>IF(I152="","",I152-N(L152))</f>
        <v/>
      </c>
      <c r="N152" s="7">
        <f>IF(I152="","",IF(M152&lt;=0.005,"Paid",IF(N(L152)&gt;0,IF(TODAY()&gt;J152,"Partial · overdue","Partially paid"),IF(TODAY()&gt;J152,"Overdue",IF(J152-TODAY()&lt;=7,"Due soon","Open")))))</f>
        <v/>
      </c>
      <c r="O152" s="28">
        <f>IF(OR(I152="",M152&lt;=0.005),"",MAX(0,TODAY()-J152))</f>
        <v/>
      </c>
      <c r="P152" s="28">
        <f>IF(OR(K152="",D152=""),"",K152-D152)</f>
        <v/>
      </c>
    </row>
    <row r="153" hidden="1">
      <c r="B153" s="13" t="n"/>
      <c r="C153" s="13" t="n"/>
      <c r="D153" s="57" t="n"/>
      <c r="E153" s="13" t="n"/>
      <c r="F153" s="58" t="n"/>
      <c r="G153" s="15" t="n"/>
      <c r="H153" s="55">
        <f>IF(F153="","",F153*IF(G153="",Settings!$C$10,G153))</f>
        <v/>
      </c>
      <c r="I153" s="55">
        <f>IF(F153="","",F153+H153)</f>
        <v/>
      </c>
      <c r="J153" s="59">
        <f>IF(D153="","",D153+IFERROR(INDEX(Clients!$G$7:$G$106,MATCH(C153,Clients!$B$7:$B$106,0))+0,Settings!$C$9))</f>
        <v/>
      </c>
      <c r="K153" s="57" t="n"/>
      <c r="L153" s="58" t="n"/>
      <c r="M153" s="55">
        <f>IF(I153="","",I153-N(L153))</f>
        <v/>
      </c>
      <c r="N153" s="7">
        <f>IF(I153="","",IF(M153&lt;=0.005,"Paid",IF(N(L153)&gt;0,IF(TODAY()&gt;J153,"Partial · overdue","Partially paid"),IF(TODAY()&gt;J153,"Overdue",IF(J153-TODAY()&lt;=7,"Due soon","Open")))))</f>
        <v/>
      </c>
      <c r="O153" s="28">
        <f>IF(OR(I153="",M153&lt;=0.005),"",MAX(0,TODAY()-J153))</f>
        <v/>
      </c>
      <c r="P153" s="28">
        <f>IF(OR(K153="",D153=""),"",K153-D153)</f>
        <v/>
      </c>
    </row>
    <row r="154" hidden="1">
      <c r="B154" s="13" t="n"/>
      <c r="C154" s="13" t="n"/>
      <c r="D154" s="57" t="n"/>
      <c r="E154" s="13" t="n"/>
      <c r="F154" s="58" t="n"/>
      <c r="G154" s="15" t="n"/>
      <c r="H154" s="55">
        <f>IF(F154="","",F154*IF(G154="",Settings!$C$10,G154))</f>
        <v/>
      </c>
      <c r="I154" s="55">
        <f>IF(F154="","",F154+H154)</f>
        <v/>
      </c>
      <c r="J154" s="59">
        <f>IF(D154="","",D154+IFERROR(INDEX(Clients!$G$7:$G$106,MATCH(C154,Clients!$B$7:$B$106,0))+0,Settings!$C$9))</f>
        <v/>
      </c>
      <c r="K154" s="57" t="n"/>
      <c r="L154" s="58" t="n"/>
      <c r="M154" s="55">
        <f>IF(I154="","",I154-N(L154))</f>
        <v/>
      </c>
      <c r="N154" s="7">
        <f>IF(I154="","",IF(M154&lt;=0.005,"Paid",IF(N(L154)&gt;0,IF(TODAY()&gt;J154,"Partial · overdue","Partially paid"),IF(TODAY()&gt;J154,"Overdue",IF(J154-TODAY()&lt;=7,"Due soon","Open")))))</f>
        <v/>
      </c>
      <c r="O154" s="28">
        <f>IF(OR(I154="",M154&lt;=0.005),"",MAX(0,TODAY()-J154))</f>
        <v/>
      </c>
      <c r="P154" s="28">
        <f>IF(OR(K154="",D154=""),"",K154-D154)</f>
        <v/>
      </c>
    </row>
    <row r="155" hidden="1">
      <c r="B155" s="13" t="n"/>
      <c r="C155" s="13" t="n"/>
      <c r="D155" s="57" t="n"/>
      <c r="E155" s="13" t="n"/>
      <c r="F155" s="58" t="n"/>
      <c r="G155" s="15" t="n"/>
      <c r="H155" s="55">
        <f>IF(F155="","",F155*IF(G155="",Settings!$C$10,G155))</f>
        <v/>
      </c>
      <c r="I155" s="55">
        <f>IF(F155="","",F155+H155)</f>
        <v/>
      </c>
      <c r="J155" s="59">
        <f>IF(D155="","",D155+IFERROR(INDEX(Clients!$G$7:$G$106,MATCH(C155,Clients!$B$7:$B$106,0))+0,Settings!$C$9))</f>
        <v/>
      </c>
      <c r="K155" s="57" t="n"/>
      <c r="L155" s="58" t="n"/>
      <c r="M155" s="55">
        <f>IF(I155="","",I155-N(L155))</f>
        <v/>
      </c>
      <c r="N155" s="7">
        <f>IF(I155="","",IF(M155&lt;=0.005,"Paid",IF(N(L155)&gt;0,IF(TODAY()&gt;J155,"Partial · overdue","Partially paid"),IF(TODAY()&gt;J155,"Overdue",IF(J155-TODAY()&lt;=7,"Due soon","Open")))))</f>
        <v/>
      </c>
      <c r="O155" s="28">
        <f>IF(OR(I155="",M155&lt;=0.005),"",MAX(0,TODAY()-J155))</f>
        <v/>
      </c>
      <c r="P155" s="28">
        <f>IF(OR(K155="",D155=""),"",K155-D155)</f>
        <v/>
      </c>
    </row>
    <row r="156" hidden="1">
      <c r="B156" s="13" t="n"/>
      <c r="C156" s="13" t="n"/>
      <c r="D156" s="57" t="n"/>
      <c r="E156" s="13" t="n"/>
      <c r="F156" s="58" t="n"/>
      <c r="G156" s="15" t="n"/>
      <c r="H156" s="55">
        <f>IF(F156="","",F156*IF(G156="",Settings!$C$10,G156))</f>
        <v/>
      </c>
      <c r="I156" s="55">
        <f>IF(F156="","",F156+H156)</f>
        <v/>
      </c>
      <c r="J156" s="59">
        <f>IF(D156="","",D156+IFERROR(INDEX(Clients!$G$7:$G$106,MATCH(C156,Clients!$B$7:$B$106,0))+0,Settings!$C$9))</f>
        <v/>
      </c>
      <c r="K156" s="57" t="n"/>
      <c r="L156" s="58" t="n"/>
      <c r="M156" s="55">
        <f>IF(I156="","",I156-N(L156))</f>
        <v/>
      </c>
      <c r="N156" s="7">
        <f>IF(I156="","",IF(M156&lt;=0.005,"Paid",IF(N(L156)&gt;0,IF(TODAY()&gt;J156,"Partial · overdue","Partially paid"),IF(TODAY()&gt;J156,"Overdue",IF(J156-TODAY()&lt;=7,"Due soon","Open")))))</f>
        <v/>
      </c>
      <c r="O156" s="28">
        <f>IF(OR(I156="",M156&lt;=0.005),"",MAX(0,TODAY()-J156))</f>
        <v/>
      </c>
      <c r="P156" s="28">
        <f>IF(OR(K156="",D156=""),"",K156-D156)</f>
        <v/>
      </c>
    </row>
    <row r="157" hidden="1">
      <c r="B157" s="13" t="n"/>
      <c r="C157" s="13" t="n"/>
      <c r="D157" s="57" t="n"/>
      <c r="E157" s="13" t="n"/>
      <c r="F157" s="58" t="n"/>
      <c r="G157" s="15" t="n"/>
      <c r="H157" s="55">
        <f>IF(F157="","",F157*IF(G157="",Settings!$C$10,G157))</f>
        <v/>
      </c>
      <c r="I157" s="55">
        <f>IF(F157="","",F157+H157)</f>
        <v/>
      </c>
      <c r="J157" s="59">
        <f>IF(D157="","",D157+IFERROR(INDEX(Clients!$G$7:$G$106,MATCH(C157,Clients!$B$7:$B$106,0))+0,Settings!$C$9))</f>
        <v/>
      </c>
      <c r="K157" s="57" t="n"/>
      <c r="L157" s="58" t="n"/>
      <c r="M157" s="55">
        <f>IF(I157="","",I157-N(L157))</f>
        <v/>
      </c>
      <c r="N157" s="7">
        <f>IF(I157="","",IF(M157&lt;=0.005,"Paid",IF(N(L157)&gt;0,IF(TODAY()&gt;J157,"Partial · overdue","Partially paid"),IF(TODAY()&gt;J157,"Overdue",IF(J157-TODAY()&lt;=7,"Due soon","Open")))))</f>
        <v/>
      </c>
      <c r="O157" s="28">
        <f>IF(OR(I157="",M157&lt;=0.005),"",MAX(0,TODAY()-J157))</f>
        <v/>
      </c>
      <c r="P157" s="28">
        <f>IF(OR(K157="",D157=""),"",K157-D157)</f>
        <v/>
      </c>
    </row>
    <row r="158" hidden="1">
      <c r="B158" s="13" t="n"/>
      <c r="C158" s="13" t="n"/>
      <c r="D158" s="57" t="n"/>
      <c r="E158" s="13" t="n"/>
      <c r="F158" s="58" t="n"/>
      <c r="G158" s="15" t="n"/>
      <c r="H158" s="55">
        <f>IF(F158="","",F158*IF(G158="",Settings!$C$10,G158))</f>
        <v/>
      </c>
      <c r="I158" s="55">
        <f>IF(F158="","",F158+H158)</f>
        <v/>
      </c>
      <c r="J158" s="59">
        <f>IF(D158="","",D158+IFERROR(INDEX(Clients!$G$7:$G$106,MATCH(C158,Clients!$B$7:$B$106,0))+0,Settings!$C$9))</f>
        <v/>
      </c>
      <c r="K158" s="57" t="n"/>
      <c r="L158" s="58" t="n"/>
      <c r="M158" s="55">
        <f>IF(I158="","",I158-N(L158))</f>
        <v/>
      </c>
      <c r="N158" s="7">
        <f>IF(I158="","",IF(M158&lt;=0.005,"Paid",IF(N(L158)&gt;0,IF(TODAY()&gt;J158,"Partial · overdue","Partially paid"),IF(TODAY()&gt;J158,"Overdue",IF(J158-TODAY()&lt;=7,"Due soon","Open")))))</f>
        <v/>
      </c>
      <c r="O158" s="28">
        <f>IF(OR(I158="",M158&lt;=0.005),"",MAX(0,TODAY()-J158))</f>
        <v/>
      </c>
      <c r="P158" s="28">
        <f>IF(OR(K158="",D158=""),"",K158-D158)</f>
        <v/>
      </c>
    </row>
    <row r="159" hidden="1">
      <c r="B159" s="13" t="n"/>
      <c r="C159" s="13" t="n"/>
      <c r="D159" s="57" t="n"/>
      <c r="E159" s="13" t="n"/>
      <c r="F159" s="58" t="n"/>
      <c r="G159" s="15" t="n"/>
      <c r="H159" s="55">
        <f>IF(F159="","",F159*IF(G159="",Settings!$C$10,G159))</f>
        <v/>
      </c>
      <c r="I159" s="55">
        <f>IF(F159="","",F159+H159)</f>
        <v/>
      </c>
      <c r="J159" s="59">
        <f>IF(D159="","",D159+IFERROR(INDEX(Clients!$G$7:$G$106,MATCH(C159,Clients!$B$7:$B$106,0))+0,Settings!$C$9))</f>
        <v/>
      </c>
      <c r="K159" s="57" t="n"/>
      <c r="L159" s="58" t="n"/>
      <c r="M159" s="55">
        <f>IF(I159="","",I159-N(L159))</f>
        <v/>
      </c>
      <c r="N159" s="7">
        <f>IF(I159="","",IF(M159&lt;=0.005,"Paid",IF(N(L159)&gt;0,IF(TODAY()&gt;J159,"Partial · overdue","Partially paid"),IF(TODAY()&gt;J159,"Overdue",IF(J159-TODAY()&lt;=7,"Due soon","Open")))))</f>
        <v/>
      </c>
      <c r="O159" s="28">
        <f>IF(OR(I159="",M159&lt;=0.005),"",MAX(0,TODAY()-J159))</f>
        <v/>
      </c>
      <c r="P159" s="28">
        <f>IF(OR(K159="",D159=""),"",K159-D159)</f>
        <v/>
      </c>
    </row>
    <row r="160" hidden="1">
      <c r="B160" s="13" t="n"/>
      <c r="C160" s="13" t="n"/>
      <c r="D160" s="57" t="n"/>
      <c r="E160" s="13" t="n"/>
      <c r="F160" s="58" t="n"/>
      <c r="G160" s="15" t="n"/>
      <c r="H160" s="55">
        <f>IF(F160="","",F160*IF(G160="",Settings!$C$10,G160))</f>
        <v/>
      </c>
      <c r="I160" s="55">
        <f>IF(F160="","",F160+H160)</f>
        <v/>
      </c>
      <c r="J160" s="59">
        <f>IF(D160="","",D160+IFERROR(INDEX(Clients!$G$7:$G$106,MATCH(C160,Clients!$B$7:$B$106,0))+0,Settings!$C$9))</f>
        <v/>
      </c>
      <c r="K160" s="57" t="n"/>
      <c r="L160" s="58" t="n"/>
      <c r="M160" s="55">
        <f>IF(I160="","",I160-N(L160))</f>
        <v/>
      </c>
      <c r="N160" s="7">
        <f>IF(I160="","",IF(M160&lt;=0.005,"Paid",IF(N(L160)&gt;0,IF(TODAY()&gt;J160,"Partial · overdue","Partially paid"),IF(TODAY()&gt;J160,"Overdue",IF(J160-TODAY()&lt;=7,"Due soon","Open")))))</f>
        <v/>
      </c>
      <c r="O160" s="28">
        <f>IF(OR(I160="",M160&lt;=0.005),"",MAX(0,TODAY()-J160))</f>
        <v/>
      </c>
      <c r="P160" s="28">
        <f>IF(OR(K160="",D160=""),"",K160-D160)</f>
        <v/>
      </c>
    </row>
    <row r="161" hidden="1">
      <c r="B161" s="13" t="n"/>
      <c r="C161" s="13" t="n"/>
      <c r="D161" s="57" t="n"/>
      <c r="E161" s="13" t="n"/>
      <c r="F161" s="58" t="n"/>
      <c r="G161" s="15" t="n"/>
      <c r="H161" s="55">
        <f>IF(F161="","",F161*IF(G161="",Settings!$C$10,G161))</f>
        <v/>
      </c>
      <c r="I161" s="55">
        <f>IF(F161="","",F161+H161)</f>
        <v/>
      </c>
      <c r="J161" s="59">
        <f>IF(D161="","",D161+IFERROR(INDEX(Clients!$G$7:$G$106,MATCH(C161,Clients!$B$7:$B$106,0))+0,Settings!$C$9))</f>
        <v/>
      </c>
      <c r="K161" s="57" t="n"/>
      <c r="L161" s="58" t="n"/>
      <c r="M161" s="55">
        <f>IF(I161="","",I161-N(L161))</f>
        <v/>
      </c>
      <c r="N161" s="7">
        <f>IF(I161="","",IF(M161&lt;=0.005,"Paid",IF(N(L161)&gt;0,IF(TODAY()&gt;J161,"Partial · overdue","Partially paid"),IF(TODAY()&gt;J161,"Overdue",IF(J161-TODAY()&lt;=7,"Due soon","Open")))))</f>
        <v/>
      </c>
      <c r="O161" s="28">
        <f>IF(OR(I161="",M161&lt;=0.005),"",MAX(0,TODAY()-J161))</f>
        <v/>
      </c>
      <c r="P161" s="28">
        <f>IF(OR(K161="",D161=""),"",K161-D161)</f>
        <v/>
      </c>
    </row>
    <row r="162" hidden="1">
      <c r="B162" s="13" t="n"/>
      <c r="C162" s="13" t="n"/>
      <c r="D162" s="57" t="n"/>
      <c r="E162" s="13" t="n"/>
      <c r="F162" s="58" t="n"/>
      <c r="G162" s="15" t="n"/>
      <c r="H162" s="55">
        <f>IF(F162="","",F162*IF(G162="",Settings!$C$10,G162))</f>
        <v/>
      </c>
      <c r="I162" s="55">
        <f>IF(F162="","",F162+H162)</f>
        <v/>
      </c>
      <c r="J162" s="59">
        <f>IF(D162="","",D162+IFERROR(INDEX(Clients!$G$7:$G$106,MATCH(C162,Clients!$B$7:$B$106,0))+0,Settings!$C$9))</f>
        <v/>
      </c>
      <c r="K162" s="57" t="n"/>
      <c r="L162" s="58" t="n"/>
      <c r="M162" s="55">
        <f>IF(I162="","",I162-N(L162))</f>
        <v/>
      </c>
      <c r="N162" s="7">
        <f>IF(I162="","",IF(M162&lt;=0.005,"Paid",IF(N(L162)&gt;0,IF(TODAY()&gt;J162,"Partial · overdue","Partially paid"),IF(TODAY()&gt;J162,"Overdue",IF(J162-TODAY()&lt;=7,"Due soon","Open")))))</f>
        <v/>
      </c>
      <c r="O162" s="28">
        <f>IF(OR(I162="",M162&lt;=0.005),"",MAX(0,TODAY()-J162))</f>
        <v/>
      </c>
      <c r="P162" s="28">
        <f>IF(OR(K162="",D162=""),"",K162-D162)</f>
        <v/>
      </c>
    </row>
    <row r="163" hidden="1">
      <c r="B163" s="13" t="n"/>
      <c r="C163" s="13" t="n"/>
      <c r="D163" s="57" t="n"/>
      <c r="E163" s="13" t="n"/>
      <c r="F163" s="58" t="n"/>
      <c r="G163" s="15" t="n"/>
      <c r="H163" s="55">
        <f>IF(F163="","",F163*IF(G163="",Settings!$C$10,G163))</f>
        <v/>
      </c>
      <c r="I163" s="55">
        <f>IF(F163="","",F163+H163)</f>
        <v/>
      </c>
      <c r="J163" s="59">
        <f>IF(D163="","",D163+IFERROR(INDEX(Clients!$G$7:$G$106,MATCH(C163,Clients!$B$7:$B$106,0))+0,Settings!$C$9))</f>
        <v/>
      </c>
      <c r="K163" s="57" t="n"/>
      <c r="L163" s="58" t="n"/>
      <c r="M163" s="55">
        <f>IF(I163="","",I163-N(L163))</f>
        <v/>
      </c>
      <c r="N163" s="7">
        <f>IF(I163="","",IF(M163&lt;=0.005,"Paid",IF(N(L163)&gt;0,IF(TODAY()&gt;J163,"Partial · overdue","Partially paid"),IF(TODAY()&gt;J163,"Overdue",IF(J163-TODAY()&lt;=7,"Due soon","Open")))))</f>
        <v/>
      </c>
      <c r="O163" s="28">
        <f>IF(OR(I163="",M163&lt;=0.005),"",MAX(0,TODAY()-J163))</f>
        <v/>
      </c>
      <c r="P163" s="28">
        <f>IF(OR(K163="",D163=""),"",K163-D163)</f>
        <v/>
      </c>
    </row>
    <row r="164" hidden="1">
      <c r="B164" s="13" t="n"/>
      <c r="C164" s="13" t="n"/>
      <c r="D164" s="57" t="n"/>
      <c r="E164" s="13" t="n"/>
      <c r="F164" s="58" t="n"/>
      <c r="G164" s="15" t="n"/>
      <c r="H164" s="55">
        <f>IF(F164="","",F164*IF(G164="",Settings!$C$10,G164))</f>
        <v/>
      </c>
      <c r="I164" s="55">
        <f>IF(F164="","",F164+H164)</f>
        <v/>
      </c>
      <c r="J164" s="59">
        <f>IF(D164="","",D164+IFERROR(INDEX(Clients!$G$7:$G$106,MATCH(C164,Clients!$B$7:$B$106,0))+0,Settings!$C$9))</f>
        <v/>
      </c>
      <c r="K164" s="57" t="n"/>
      <c r="L164" s="58" t="n"/>
      <c r="M164" s="55">
        <f>IF(I164="","",I164-N(L164))</f>
        <v/>
      </c>
      <c r="N164" s="7">
        <f>IF(I164="","",IF(M164&lt;=0.005,"Paid",IF(N(L164)&gt;0,IF(TODAY()&gt;J164,"Partial · overdue","Partially paid"),IF(TODAY()&gt;J164,"Overdue",IF(J164-TODAY()&lt;=7,"Due soon","Open")))))</f>
        <v/>
      </c>
      <c r="O164" s="28">
        <f>IF(OR(I164="",M164&lt;=0.005),"",MAX(0,TODAY()-J164))</f>
        <v/>
      </c>
      <c r="P164" s="28">
        <f>IF(OR(K164="",D164=""),"",K164-D164)</f>
        <v/>
      </c>
    </row>
    <row r="165" hidden="1">
      <c r="B165" s="13" t="n"/>
      <c r="C165" s="13" t="n"/>
      <c r="D165" s="57" t="n"/>
      <c r="E165" s="13" t="n"/>
      <c r="F165" s="58" t="n"/>
      <c r="G165" s="15" t="n"/>
      <c r="H165" s="55">
        <f>IF(F165="","",F165*IF(G165="",Settings!$C$10,G165))</f>
        <v/>
      </c>
      <c r="I165" s="55">
        <f>IF(F165="","",F165+H165)</f>
        <v/>
      </c>
      <c r="J165" s="59">
        <f>IF(D165="","",D165+IFERROR(INDEX(Clients!$G$7:$G$106,MATCH(C165,Clients!$B$7:$B$106,0))+0,Settings!$C$9))</f>
        <v/>
      </c>
      <c r="K165" s="57" t="n"/>
      <c r="L165" s="58" t="n"/>
      <c r="M165" s="55">
        <f>IF(I165="","",I165-N(L165))</f>
        <v/>
      </c>
      <c r="N165" s="7">
        <f>IF(I165="","",IF(M165&lt;=0.005,"Paid",IF(N(L165)&gt;0,IF(TODAY()&gt;J165,"Partial · overdue","Partially paid"),IF(TODAY()&gt;J165,"Overdue",IF(J165-TODAY()&lt;=7,"Due soon","Open")))))</f>
        <v/>
      </c>
      <c r="O165" s="28">
        <f>IF(OR(I165="",M165&lt;=0.005),"",MAX(0,TODAY()-J165))</f>
        <v/>
      </c>
      <c r="P165" s="28">
        <f>IF(OR(K165="",D165=""),"",K165-D165)</f>
        <v/>
      </c>
    </row>
    <row r="166" hidden="1">
      <c r="B166" s="13" t="n"/>
      <c r="C166" s="13" t="n"/>
      <c r="D166" s="57" t="n"/>
      <c r="E166" s="13" t="n"/>
      <c r="F166" s="58" t="n"/>
      <c r="G166" s="15" t="n"/>
      <c r="H166" s="55">
        <f>IF(F166="","",F166*IF(G166="",Settings!$C$10,G166))</f>
        <v/>
      </c>
      <c r="I166" s="55">
        <f>IF(F166="","",F166+H166)</f>
        <v/>
      </c>
      <c r="J166" s="59">
        <f>IF(D166="","",D166+IFERROR(INDEX(Clients!$G$7:$G$106,MATCH(C166,Clients!$B$7:$B$106,0))+0,Settings!$C$9))</f>
        <v/>
      </c>
      <c r="K166" s="57" t="n"/>
      <c r="L166" s="58" t="n"/>
      <c r="M166" s="55">
        <f>IF(I166="","",I166-N(L166))</f>
        <v/>
      </c>
      <c r="N166" s="7">
        <f>IF(I166="","",IF(M166&lt;=0.005,"Paid",IF(N(L166)&gt;0,IF(TODAY()&gt;J166,"Partial · overdue","Partially paid"),IF(TODAY()&gt;J166,"Overdue",IF(J166-TODAY()&lt;=7,"Due soon","Open")))))</f>
        <v/>
      </c>
      <c r="O166" s="28">
        <f>IF(OR(I166="",M166&lt;=0.005),"",MAX(0,TODAY()-J166))</f>
        <v/>
      </c>
      <c r="P166" s="28">
        <f>IF(OR(K166="",D166=""),"",K166-D166)</f>
        <v/>
      </c>
    </row>
    <row r="167" hidden="1">
      <c r="B167" s="13" t="n"/>
      <c r="C167" s="13" t="n"/>
      <c r="D167" s="57" t="n"/>
      <c r="E167" s="13" t="n"/>
      <c r="F167" s="58" t="n"/>
      <c r="G167" s="15" t="n"/>
      <c r="H167" s="55">
        <f>IF(F167="","",F167*IF(G167="",Settings!$C$10,G167))</f>
        <v/>
      </c>
      <c r="I167" s="55">
        <f>IF(F167="","",F167+H167)</f>
        <v/>
      </c>
      <c r="J167" s="59">
        <f>IF(D167="","",D167+IFERROR(INDEX(Clients!$G$7:$G$106,MATCH(C167,Clients!$B$7:$B$106,0))+0,Settings!$C$9))</f>
        <v/>
      </c>
      <c r="K167" s="57" t="n"/>
      <c r="L167" s="58" t="n"/>
      <c r="M167" s="55">
        <f>IF(I167="","",I167-N(L167))</f>
        <v/>
      </c>
      <c r="N167" s="7">
        <f>IF(I167="","",IF(M167&lt;=0.005,"Paid",IF(N(L167)&gt;0,IF(TODAY()&gt;J167,"Partial · overdue","Partially paid"),IF(TODAY()&gt;J167,"Overdue",IF(J167-TODAY()&lt;=7,"Due soon","Open")))))</f>
        <v/>
      </c>
      <c r="O167" s="28">
        <f>IF(OR(I167="",M167&lt;=0.005),"",MAX(0,TODAY()-J167))</f>
        <v/>
      </c>
      <c r="P167" s="28">
        <f>IF(OR(K167="",D167=""),"",K167-D167)</f>
        <v/>
      </c>
    </row>
    <row r="168" hidden="1">
      <c r="B168" s="13" t="n"/>
      <c r="C168" s="13" t="n"/>
      <c r="D168" s="57" t="n"/>
      <c r="E168" s="13" t="n"/>
      <c r="F168" s="58" t="n"/>
      <c r="G168" s="15" t="n"/>
      <c r="H168" s="55">
        <f>IF(F168="","",F168*IF(G168="",Settings!$C$10,G168))</f>
        <v/>
      </c>
      <c r="I168" s="55">
        <f>IF(F168="","",F168+H168)</f>
        <v/>
      </c>
      <c r="J168" s="59">
        <f>IF(D168="","",D168+IFERROR(INDEX(Clients!$G$7:$G$106,MATCH(C168,Clients!$B$7:$B$106,0))+0,Settings!$C$9))</f>
        <v/>
      </c>
      <c r="K168" s="57" t="n"/>
      <c r="L168" s="58" t="n"/>
      <c r="M168" s="55">
        <f>IF(I168="","",I168-N(L168))</f>
        <v/>
      </c>
      <c r="N168" s="7">
        <f>IF(I168="","",IF(M168&lt;=0.005,"Paid",IF(N(L168)&gt;0,IF(TODAY()&gt;J168,"Partial · overdue","Partially paid"),IF(TODAY()&gt;J168,"Overdue",IF(J168-TODAY()&lt;=7,"Due soon","Open")))))</f>
        <v/>
      </c>
      <c r="O168" s="28">
        <f>IF(OR(I168="",M168&lt;=0.005),"",MAX(0,TODAY()-J168))</f>
        <v/>
      </c>
      <c r="P168" s="28">
        <f>IF(OR(K168="",D168=""),"",K168-D168)</f>
        <v/>
      </c>
    </row>
    <row r="169" hidden="1">
      <c r="B169" s="13" t="n"/>
      <c r="C169" s="13" t="n"/>
      <c r="D169" s="57" t="n"/>
      <c r="E169" s="13" t="n"/>
      <c r="F169" s="58" t="n"/>
      <c r="G169" s="15" t="n"/>
      <c r="H169" s="55">
        <f>IF(F169="","",F169*IF(G169="",Settings!$C$10,G169))</f>
        <v/>
      </c>
      <c r="I169" s="55">
        <f>IF(F169="","",F169+H169)</f>
        <v/>
      </c>
      <c r="J169" s="59">
        <f>IF(D169="","",D169+IFERROR(INDEX(Clients!$G$7:$G$106,MATCH(C169,Clients!$B$7:$B$106,0))+0,Settings!$C$9))</f>
        <v/>
      </c>
      <c r="K169" s="57" t="n"/>
      <c r="L169" s="58" t="n"/>
      <c r="M169" s="55">
        <f>IF(I169="","",I169-N(L169))</f>
        <v/>
      </c>
      <c r="N169" s="7">
        <f>IF(I169="","",IF(M169&lt;=0.005,"Paid",IF(N(L169)&gt;0,IF(TODAY()&gt;J169,"Partial · overdue","Partially paid"),IF(TODAY()&gt;J169,"Overdue",IF(J169-TODAY()&lt;=7,"Due soon","Open")))))</f>
        <v/>
      </c>
      <c r="O169" s="28">
        <f>IF(OR(I169="",M169&lt;=0.005),"",MAX(0,TODAY()-J169))</f>
        <v/>
      </c>
      <c r="P169" s="28">
        <f>IF(OR(K169="",D169=""),"",K169-D169)</f>
        <v/>
      </c>
    </row>
    <row r="170" hidden="1">
      <c r="B170" s="13" t="n"/>
      <c r="C170" s="13" t="n"/>
      <c r="D170" s="57" t="n"/>
      <c r="E170" s="13" t="n"/>
      <c r="F170" s="58" t="n"/>
      <c r="G170" s="15" t="n"/>
      <c r="H170" s="55">
        <f>IF(F170="","",F170*IF(G170="",Settings!$C$10,G170))</f>
        <v/>
      </c>
      <c r="I170" s="55">
        <f>IF(F170="","",F170+H170)</f>
        <v/>
      </c>
      <c r="J170" s="59">
        <f>IF(D170="","",D170+IFERROR(INDEX(Clients!$G$7:$G$106,MATCH(C170,Clients!$B$7:$B$106,0))+0,Settings!$C$9))</f>
        <v/>
      </c>
      <c r="K170" s="57" t="n"/>
      <c r="L170" s="58" t="n"/>
      <c r="M170" s="55">
        <f>IF(I170="","",I170-N(L170))</f>
        <v/>
      </c>
      <c r="N170" s="7">
        <f>IF(I170="","",IF(M170&lt;=0.005,"Paid",IF(N(L170)&gt;0,IF(TODAY()&gt;J170,"Partial · overdue","Partially paid"),IF(TODAY()&gt;J170,"Overdue",IF(J170-TODAY()&lt;=7,"Due soon","Open")))))</f>
        <v/>
      </c>
      <c r="O170" s="28">
        <f>IF(OR(I170="",M170&lt;=0.005),"",MAX(0,TODAY()-J170))</f>
        <v/>
      </c>
      <c r="P170" s="28">
        <f>IF(OR(K170="",D170=""),"",K170-D170)</f>
        <v/>
      </c>
    </row>
    <row r="171" hidden="1">
      <c r="B171" s="13" t="n"/>
      <c r="C171" s="13" t="n"/>
      <c r="D171" s="57" t="n"/>
      <c r="E171" s="13" t="n"/>
      <c r="F171" s="58" t="n"/>
      <c r="G171" s="15" t="n"/>
      <c r="H171" s="55">
        <f>IF(F171="","",F171*IF(G171="",Settings!$C$10,G171))</f>
        <v/>
      </c>
      <c r="I171" s="55">
        <f>IF(F171="","",F171+H171)</f>
        <v/>
      </c>
      <c r="J171" s="59">
        <f>IF(D171="","",D171+IFERROR(INDEX(Clients!$G$7:$G$106,MATCH(C171,Clients!$B$7:$B$106,0))+0,Settings!$C$9))</f>
        <v/>
      </c>
      <c r="K171" s="57" t="n"/>
      <c r="L171" s="58" t="n"/>
      <c r="M171" s="55">
        <f>IF(I171="","",I171-N(L171))</f>
        <v/>
      </c>
      <c r="N171" s="7">
        <f>IF(I171="","",IF(M171&lt;=0.005,"Paid",IF(N(L171)&gt;0,IF(TODAY()&gt;J171,"Partial · overdue","Partially paid"),IF(TODAY()&gt;J171,"Overdue",IF(J171-TODAY()&lt;=7,"Due soon","Open")))))</f>
        <v/>
      </c>
      <c r="O171" s="28">
        <f>IF(OR(I171="",M171&lt;=0.005),"",MAX(0,TODAY()-J171))</f>
        <v/>
      </c>
      <c r="P171" s="28">
        <f>IF(OR(K171="",D171=""),"",K171-D171)</f>
        <v/>
      </c>
    </row>
    <row r="172" hidden="1">
      <c r="B172" s="13" t="n"/>
      <c r="C172" s="13" t="n"/>
      <c r="D172" s="57" t="n"/>
      <c r="E172" s="13" t="n"/>
      <c r="F172" s="58" t="n"/>
      <c r="G172" s="15" t="n"/>
      <c r="H172" s="55">
        <f>IF(F172="","",F172*IF(G172="",Settings!$C$10,G172))</f>
        <v/>
      </c>
      <c r="I172" s="55">
        <f>IF(F172="","",F172+H172)</f>
        <v/>
      </c>
      <c r="J172" s="59">
        <f>IF(D172="","",D172+IFERROR(INDEX(Clients!$G$7:$G$106,MATCH(C172,Clients!$B$7:$B$106,0))+0,Settings!$C$9))</f>
        <v/>
      </c>
      <c r="K172" s="57" t="n"/>
      <c r="L172" s="58" t="n"/>
      <c r="M172" s="55">
        <f>IF(I172="","",I172-N(L172))</f>
        <v/>
      </c>
      <c r="N172" s="7">
        <f>IF(I172="","",IF(M172&lt;=0.005,"Paid",IF(N(L172)&gt;0,IF(TODAY()&gt;J172,"Partial · overdue","Partially paid"),IF(TODAY()&gt;J172,"Overdue",IF(J172-TODAY()&lt;=7,"Due soon","Open")))))</f>
        <v/>
      </c>
      <c r="O172" s="28">
        <f>IF(OR(I172="",M172&lt;=0.005),"",MAX(0,TODAY()-J172))</f>
        <v/>
      </c>
      <c r="P172" s="28">
        <f>IF(OR(K172="",D172=""),"",K172-D172)</f>
        <v/>
      </c>
    </row>
    <row r="173" hidden="1">
      <c r="B173" s="13" t="n"/>
      <c r="C173" s="13" t="n"/>
      <c r="D173" s="57" t="n"/>
      <c r="E173" s="13" t="n"/>
      <c r="F173" s="58" t="n"/>
      <c r="G173" s="15" t="n"/>
      <c r="H173" s="55">
        <f>IF(F173="","",F173*IF(G173="",Settings!$C$10,G173))</f>
        <v/>
      </c>
      <c r="I173" s="55">
        <f>IF(F173="","",F173+H173)</f>
        <v/>
      </c>
      <c r="J173" s="59">
        <f>IF(D173="","",D173+IFERROR(INDEX(Clients!$G$7:$G$106,MATCH(C173,Clients!$B$7:$B$106,0))+0,Settings!$C$9))</f>
        <v/>
      </c>
      <c r="K173" s="57" t="n"/>
      <c r="L173" s="58" t="n"/>
      <c r="M173" s="55">
        <f>IF(I173="","",I173-N(L173))</f>
        <v/>
      </c>
      <c r="N173" s="7">
        <f>IF(I173="","",IF(M173&lt;=0.005,"Paid",IF(N(L173)&gt;0,IF(TODAY()&gt;J173,"Partial · overdue","Partially paid"),IF(TODAY()&gt;J173,"Overdue",IF(J173-TODAY()&lt;=7,"Due soon","Open")))))</f>
        <v/>
      </c>
      <c r="O173" s="28">
        <f>IF(OR(I173="",M173&lt;=0.005),"",MAX(0,TODAY()-J173))</f>
        <v/>
      </c>
      <c r="P173" s="28">
        <f>IF(OR(K173="",D173=""),"",K173-D173)</f>
        <v/>
      </c>
    </row>
    <row r="174" hidden="1">
      <c r="B174" s="13" t="n"/>
      <c r="C174" s="13" t="n"/>
      <c r="D174" s="57" t="n"/>
      <c r="E174" s="13" t="n"/>
      <c r="F174" s="58" t="n"/>
      <c r="G174" s="15" t="n"/>
      <c r="H174" s="55">
        <f>IF(F174="","",F174*IF(G174="",Settings!$C$10,G174))</f>
        <v/>
      </c>
      <c r="I174" s="55">
        <f>IF(F174="","",F174+H174)</f>
        <v/>
      </c>
      <c r="J174" s="59">
        <f>IF(D174="","",D174+IFERROR(INDEX(Clients!$G$7:$G$106,MATCH(C174,Clients!$B$7:$B$106,0))+0,Settings!$C$9))</f>
        <v/>
      </c>
      <c r="K174" s="57" t="n"/>
      <c r="L174" s="58" t="n"/>
      <c r="M174" s="55">
        <f>IF(I174="","",I174-N(L174))</f>
        <v/>
      </c>
      <c r="N174" s="7">
        <f>IF(I174="","",IF(M174&lt;=0.005,"Paid",IF(N(L174)&gt;0,IF(TODAY()&gt;J174,"Partial · overdue","Partially paid"),IF(TODAY()&gt;J174,"Overdue",IF(J174-TODAY()&lt;=7,"Due soon","Open")))))</f>
        <v/>
      </c>
      <c r="O174" s="28">
        <f>IF(OR(I174="",M174&lt;=0.005),"",MAX(0,TODAY()-J174))</f>
        <v/>
      </c>
      <c r="P174" s="28">
        <f>IF(OR(K174="",D174=""),"",K174-D174)</f>
        <v/>
      </c>
    </row>
    <row r="175" hidden="1">
      <c r="B175" s="13" t="n"/>
      <c r="C175" s="13" t="n"/>
      <c r="D175" s="57" t="n"/>
      <c r="E175" s="13" t="n"/>
      <c r="F175" s="58" t="n"/>
      <c r="G175" s="15" t="n"/>
      <c r="H175" s="55">
        <f>IF(F175="","",F175*IF(G175="",Settings!$C$10,G175))</f>
        <v/>
      </c>
      <c r="I175" s="55">
        <f>IF(F175="","",F175+H175)</f>
        <v/>
      </c>
      <c r="J175" s="59">
        <f>IF(D175="","",D175+IFERROR(INDEX(Clients!$G$7:$G$106,MATCH(C175,Clients!$B$7:$B$106,0))+0,Settings!$C$9))</f>
        <v/>
      </c>
      <c r="K175" s="57" t="n"/>
      <c r="L175" s="58" t="n"/>
      <c r="M175" s="55">
        <f>IF(I175="","",I175-N(L175))</f>
        <v/>
      </c>
      <c r="N175" s="7">
        <f>IF(I175="","",IF(M175&lt;=0.005,"Paid",IF(N(L175)&gt;0,IF(TODAY()&gt;J175,"Partial · overdue","Partially paid"),IF(TODAY()&gt;J175,"Overdue",IF(J175-TODAY()&lt;=7,"Due soon","Open")))))</f>
        <v/>
      </c>
      <c r="O175" s="28">
        <f>IF(OR(I175="",M175&lt;=0.005),"",MAX(0,TODAY()-J175))</f>
        <v/>
      </c>
      <c r="P175" s="28">
        <f>IF(OR(K175="",D175=""),"",K175-D175)</f>
        <v/>
      </c>
    </row>
    <row r="176" hidden="1">
      <c r="B176" s="13" t="n"/>
      <c r="C176" s="13" t="n"/>
      <c r="D176" s="57" t="n"/>
      <c r="E176" s="13" t="n"/>
      <c r="F176" s="58" t="n"/>
      <c r="G176" s="15" t="n"/>
      <c r="H176" s="55">
        <f>IF(F176="","",F176*IF(G176="",Settings!$C$10,G176))</f>
        <v/>
      </c>
      <c r="I176" s="55">
        <f>IF(F176="","",F176+H176)</f>
        <v/>
      </c>
      <c r="J176" s="59">
        <f>IF(D176="","",D176+IFERROR(INDEX(Clients!$G$7:$G$106,MATCH(C176,Clients!$B$7:$B$106,0))+0,Settings!$C$9))</f>
        <v/>
      </c>
      <c r="K176" s="57" t="n"/>
      <c r="L176" s="58" t="n"/>
      <c r="M176" s="55">
        <f>IF(I176="","",I176-N(L176))</f>
        <v/>
      </c>
      <c r="N176" s="7">
        <f>IF(I176="","",IF(M176&lt;=0.005,"Paid",IF(N(L176)&gt;0,IF(TODAY()&gt;J176,"Partial · overdue","Partially paid"),IF(TODAY()&gt;J176,"Overdue",IF(J176-TODAY()&lt;=7,"Due soon","Open")))))</f>
        <v/>
      </c>
      <c r="O176" s="28">
        <f>IF(OR(I176="",M176&lt;=0.005),"",MAX(0,TODAY()-J176))</f>
        <v/>
      </c>
      <c r="P176" s="28">
        <f>IF(OR(K176="",D176=""),"",K176-D176)</f>
        <v/>
      </c>
    </row>
    <row r="177" hidden="1">
      <c r="B177" s="13" t="n"/>
      <c r="C177" s="13" t="n"/>
      <c r="D177" s="57" t="n"/>
      <c r="E177" s="13" t="n"/>
      <c r="F177" s="58" t="n"/>
      <c r="G177" s="15" t="n"/>
      <c r="H177" s="55">
        <f>IF(F177="","",F177*IF(G177="",Settings!$C$10,G177))</f>
        <v/>
      </c>
      <c r="I177" s="55">
        <f>IF(F177="","",F177+H177)</f>
        <v/>
      </c>
      <c r="J177" s="59">
        <f>IF(D177="","",D177+IFERROR(INDEX(Clients!$G$7:$G$106,MATCH(C177,Clients!$B$7:$B$106,0))+0,Settings!$C$9))</f>
        <v/>
      </c>
      <c r="K177" s="57" t="n"/>
      <c r="L177" s="58" t="n"/>
      <c r="M177" s="55">
        <f>IF(I177="","",I177-N(L177))</f>
        <v/>
      </c>
      <c r="N177" s="7">
        <f>IF(I177="","",IF(M177&lt;=0.005,"Paid",IF(N(L177)&gt;0,IF(TODAY()&gt;J177,"Partial · overdue","Partially paid"),IF(TODAY()&gt;J177,"Overdue",IF(J177-TODAY()&lt;=7,"Due soon","Open")))))</f>
        <v/>
      </c>
      <c r="O177" s="28">
        <f>IF(OR(I177="",M177&lt;=0.005),"",MAX(0,TODAY()-J177))</f>
        <v/>
      </c>
      <c r="P177" s="28">
        <f>IF(OR(K177="",D177=""),"",K177-D177)</f>
        <v/>
      </c>
    </row>
    <row r="178" hidden="1">
      <c r="B178" s="13" t="n"/>
      <c r="C178" s="13" t="n"/>
      <c r="D178" s="57" t="n"/>
      <c r="E178" s="13" t="n"/>
      <c r="F178" s="58" t="n"/>
      <c r="G178" s="15" t="n"/>
      <c r="H178" s="55">
        <f>IF(F178="","",F178*IF(G178="",Settings!$C$10,G178))</f>
        <v/>
      </c>
      <c r="I178" s="55">
        <f>IF(F178="","",F178+H178)</f>
        <v/>
      </c>
      <c r="J178" s="59">
        <f>IF(D178="","",D178+IFERROR(INDEX(Clients!$G$7:$G$106,MATCH(C178,Clients!$B$7:$B$106,0))+0,Settings!$C$9))</f>
        <v/>
      </c>
      <c r="K178" s="57" t="n"/>
      <c r="L178" s="58" t="n"/>
      <c r="M178" s="55">
        <f>IF(I178="","",I178-N(L178))</f>
        <v/>
      </c>
      <c r="N178" s="7">
        <f>IF(I178="","",IF(M178&lt;=0.005,"Paid",IF(N(L178)&gt;0,IF(TODAY()&gt;J178,"Partial · overdue","Partially paid"),IF(TODAY()&gt;J178,"Overdue",IF(J178-TODAY()&lt;=7,"Due soon","Open")))))</f>
        <v/>
      </c>
      <c r="O178" s="28">
        <f>IF(OR(I178="",M178&lt;=0.005),"",MAX(0,TODAY()-J178))</f>
        <v/>
      </c>
      <c r="P178" s="28">
        <f>IF(OR(K178="",D178=""),"",K178-D178)</f>
        <v/>
      </c>
    </row>
    <row r="179" hidden="1">
      <c r="B179" s="13" t="n"/>
      <c r="C179" s="13" t="n"/>
      <c r="D179" s="57" t="n"/>
      <c r="E179" s="13" t="n"/>
      <c r="F179" s="58" t="n"/>
      <c r="G179" s="15" t="n"/>
      <c r="H179" s="55">
        <f>IF(F179="","",F179*IF(G179="",Settings!$C$10,G179))</f>
        <v/>
      </c>
      <c r="I179" s="55">
        <f>IF(F179="","",F179+H179)</f>
        <v/>
      </c>
      <c r="J179" s="59">
        <f>IF(D179="","",D179+IFERROR(INDEX(Clients!$G$7:$G$106,MATCH(C179,Clients!$B$7:$B$106,0))+0,Settings!$C$9))</f>
        <v/>
      </c>
      <c r="K179" s="57" t="n"/>
      <c r="L179" s="58" t="n"/>
      <c r="M179" s="55">
        <f>IF(I179="","",I179-N(L179))</f>
        <v/>
      </c>
      <c r="N179" s="7">
        <f>IF(I179="","",IF(M179&lt;=0.005,"Paid",IF(N(L179)&gt;0,IF(TODAY()&gt;J179,"Partial · overdue","Partially paid"),IF(TODAY()&gt;J179,"Overdue",IF(J179-TODAY()&lt;=7,"Due soon","Open")))))</f>
        <v/>
      </c>
      <c r="O179" s="28">
        <f>IF(OR(I179="",M179&lt;=0.005),"",MAX(0,TODAY()-J179))</f>
        <v/>
      </c>
      <c r="P179" s="28">
        <f>IF(OR(K179="",D179=""),"",K179-D179)</f>
        <v/>
      </c>
    </row>
    <row r="180" hidden="1">
      <c r="B180" s="13" t="n"/>
      <c r="C180" s="13" t="n"/>
      <c r="D180" s="57" t="n"/>
      <c r="E180" s="13" t="n"/>
      <c r="F180" s="58" t="n"/>
      <c r="G180" s="15" t="n"/>
      <c r="H180" s="55">
        <f>IF(F180="","",F180*IF(G180="",Settings!$C$10,G180))</f>
        <v/>
      </c>
      <c r="I180" s="55">
        <f>IF(F180="","",F180+H180)</f>
        <v/>
      </c>
      <c r="J180" s="59">
        <f>IF(D180="","",D180+IFERROR(INDEX(Clients!$G$7:$G$106,MATCH(C180,Clients!$B$7:$B$106,0))+0,Settings!$C$9))</f>
        <v/>
      </c>
      <c r="K180" s="57" t="n"/>
      <c r="L180" s="58" t="n"/>
      <c r="M180" s="55">
        <f>IF(I180="","",I180-N(L180))</f>
        <v/>
      </c>
      <c r="N180" s="7">
        <f>IF(I180="","",IF(M180&lt;=0.005,"Paid",IF(N(L180)&gt;0,IF(TODAY()&gt;J180,"Partial · overdue","Partially paid"),IF(TODAY()&gt;J180,"Overdue",IF(J180-TODAY()&lt;=7,"Due soon","Open")))))</f>
        <v/>
      </c>
      <c r="O180" s="28">
        <f>IF(OR(I180="",M180&lt;=0.005),"",MAX(0,TODAY()-J180))</f>
        <v/>
      </c>
      <c r="P180" s="28">
        <f>IF(OR(K180="",D180=""),"",K180-D180)</f>
        <v/>
      </c>
    </row>
    <row r="181" hidden="1">
      <c r="B181" s="13" t="n"/>
      <c r="C181" s="13" t="n"/>
      <c r="D181" s="57" t="n"/>
      <c r="E181" s="13" t="n"/>
      <c r="F181" s="58" t="n"/>
      <c r="G181" s="15" t="n"/>
      <c r="H181" s="55">
        <f>IF(F181="","",F181*IF(G181="",Settings!$C$10,G181))</f>
        <v/>
      </c>
      <c r="I181" s="55">
        <f>IF(F181="","",F181+H181)</f>
        <v/>
      </c>
      <c r="J181" s="59">
        <f>IF(D181="","",D181+IFERROR(INDEX(Clients!$G$7:$G$106,MATCH(C181,Clients!$B$7:$B$106,0))+0,Settings!$C$9))</f>
        <v/>
      </c>
      <c r="K181" s="57" t="n"/>
      <c r="L181" s="58" t="n"/>
      <c r="M181" s="55">
        <f>IF(I181="","",I181-N(L181))</f>
        <v/>
      </c>
      <c r="N181" s="7">
        <f>IF(I181="","",IF(M181&lt;=0.005,"Paid",IF(N(L181)&gt;0,IF(TODAY()&gt;J181,"Partial · overdue","Partially paid"),IF(TODAY()&gt;J181,"Overdue",IF(J181-TODAY()&lt;=7,"Due soon","Open")))))</f>
        <v/>
      </c>
      <c r="O181" s="28">
        <f>IF(OR(I181="",M181&lt;=0.005),"",MAX(0,TODAY()-J181))</f>
        <v/>
      </c>
      <c r="P181" s="28">
        <f>IF(OR(K181="",D181=""),"",K181-D181)</f>
        <v/>
      </c>
    </row>
    <row r="182" hidden="1">
      <c r="B182" s="13" t="n"/>
      <c r="C182" s="13" t="n"/>
      <c r="D182" s="57" t="n"/>
      <c r="E182" s="13" t="n"/>
      <c r="F182" s="58" t="n"/>
      <c r="G182" s="15" t="n"/>
      <c r="H182" s="55">
        <f>IF(F182="","",F182*IF(G182="",Settings!$C$10,G182))</f>
        <v/>
      </c>
      <c r="I182" s="55">
        <f>IF(F182="","",F182+H182)</f>
        <v/>
      </c>
      <c r="J182" s="59">
        <f>IF(D182="","",D182+IFERROR(INDEX(Clients!$G$7:$G$106,MATCH(C182,Clients!$B$7:$B$106,0))+0,Settings!$C$9))</f>
        <v/>
      </c>
      <c r="K182" s="57" t="n"/>
      <c r="L182" s="58" t="n"/>
      <c r="M182" s="55">
        <f>IF(I182="","",I182-N(L182))</f>
        <v/>
      </c>
      <c r="N182" s="7">
        <f>IF(I182="","",IF(M182&lt;=0.005,"Paid",IF(N(L182)&gt;0,IF(TODAY()&gt;J182,"Partial · overdue","Partially paid"),IF(TODAY()&gt;J182,"Overdue",IF(J182-TODAY()&lt;=7,"Due soon","Open")))))</f>
        <v/>
      </c>
      <c r="O182" s="28">
        <f>IF(OR(I182="",M182&lt;=0.005),"",MAX(0,TODAY()-J182))</f>
        <v/>
      </c>
      <c r="P182" s="28">
        <f>IF(OR(K182="",D182=""),"",K182-D182)</f>
        <v/>
      </c>
    </row>
    <row r="183" hidden="1">
      <c r="B183" s="13" t="n"/>
      <c r="C183" s="13" t="n"/>
      <c r="D183" s="57" t="n"/>
      <c r="E183" s="13" t="n"/>
      <c r="F183" s="58" t="n"/>
      <c r="G183" s="15" t="n"/>
      <c r="H183" s="55">
        <f>IF(F183="","",F183*IF(G183="",Settings!$C$10,G183))</f>
        <v/>
      </c>
      <c r="I183" s="55">
        <f>IF(F183="","",F183+H183)</f>
        <v/>
      </c>
      <c r="J183" s="59">
        <f>IF(D183="","",D183+IFERROR(INDEX(Clients!$G$7:$G$106,MATCH(C183,Clients!$B$7:$B$106,0))+0,Settings!$C$9))</f>
        <v/>
      </c>
      <c r="K183" s="57" t="n"/>
      <c r="L183" s="58" t="n"/>
      <c r="M183" s="55">
        <f>IF(I183="","",I183-N(L183))</f>
        <v/>
      </c>
      <c r="N183" s="7">
        <f>IF(I183="","",IF(M183&lt;=0.005,"Paid",IF(N(L183)&gt;0,IF(TODAY()&gt;J183,"Partial · overdue","Partially paid"),IF(TODAY()&gt;J183,"Overdue",IF(J183-TODAY()&lt;=7,"Due soon","Open")))))</f>
        <v/>
      </c>
      <c r="O183" s="28">
        <f>IF(OR(I183="",M183&lt;=0.005),"",MAX(0,TODAY()-J183))</f>
        <v/>
      </c>
      <c r="P183" s="28">
        <f>IF(OR(K183="",D183=""),"",K183-D183)</f>
        <v/>
      </c>
    </row>
    <row r="184" hidden="1">
      <c r="B184" s="13" t="n"/>
      <c r="C184" s="13" t="n"/>
      <c r="D184" s="57" t="n"/>
      <c r="E184" s="13" t="n"/>
      <c r="F184" s="58" t="n"/>
      <c r="G184" s="15" t="n"/>
      <c r="H184" s="55">
        <f>IF(F184="","",F184*IF(G184="",Settings!$C$10,G184))</f>
        <v/>
      </c>
      <c r="I184" s="55">
        <f>IF(F184="","",F184+H184)</f>
        <v/>
      </c>
      <c r="J184" s="59">
        <f>IF(D184="","",D184+IFERROR(INDEX(Clients!$G$7:$G$106,MATCH(C184,Clients!$B$7:$B$106,0))+0,Settings!$C$9))</f>
        <v/>
      </c>
      <c r="K184" s="57" t="n"/>
      <c r="L184" s="58" t="n"/>
      <c r="M184" s="55">
        <f>IF(I184="","",I184-N(L184))</f>
        <v/>
      </c>
      <c r="N184" s="7">
        <f>IF(I184="","",IF(M184&lt;=0.005,"Paid",IF(N(L184)&gt;0,IF(TODAY()&gt;J184,"Partial · overdue","Partially paid"),IF(TODAY()&gt;J184,"Overdue",IF(J184-TODAY()&lt;=7,"Due soon","Open")))))</f>
        <v/>
      </c>
      <c r="O184" s="28">
        <f>IF(OR(I184="",M184&lt;=0.005),"",MAX(0,TODAY()-J184))</f>
        <v/>
      </c>
      <c r="P184" s="28">
        <f>IF(OR(K184="",D184=""),"",K184-D184)</f>
        <v/>
      </c>
    </row>
    <row r="185" hidden="1">
      <c r="B185" s="13" t="n"/>
      <c r="C185" s="13" t="n"/>
      <c r="D185" s="57" t="n"/>
      <c r="E185" s="13" t="n"/>
      <c r="F185" s="58" t="n"/>
      <c r="G185" s="15" t="n"/>
      <c r="H185" s="55">
        <f>IF(F185="","",F185*IF(G185="",Settings!$C$10,G185))</f>
        <v/>
      </c>
      <c r="I185" s="55">
        <f>IF(F185="","",F185+H185)</f>
        <v/>
      </c>
      <c r="J185" s="59">
        <f>IF(D185="","",D185+IFERROR(INDEX(Clients!$G$7:$G$106,MATCH(C185,Clients!$B$7:$B$106,0))+0,Settings!$C$9))</f>
        <v/>
      </c>
      <c r="K185" s="57" t="n"/>
      <c r="L185" s="58" t="n"/>
      <c r="M185" s="55">
        <f>IF(I185="","",I185-N(L185))</f>
        <v/>
      </c>
      <c r="N185" s="7">
        <f>IF(I185="","",IF(M185&lt;=0.005,"Paid",IF(N(L185)&gt;0,IF(TODAY()&gt;J185,"Partial · overdue","Partially paid"),IF(TODAY()&gt;J185,"Overdue",IF(J185-TODAY()&lt;=7,"Due soon","Open")))))</f>
        <v/>
      </c>
      <c r="O185" s="28">
        <f>IF(OR(I185="",M185&lt;=0.005),"",MAX(0,TODAY()-J185))</f>
        <v/>
      </c>
      <c r="P185" s="28">
        <f>IF(OR(K185="",D185=""),"",K185-D185)</f>
        <v/>
      </c>
    </row>
    <row r="186" hidden="1">
      <c r="B186" s="13" t="n"/>
      <c r="C186" s="13" t="n"/>
      <c r="D186" s="57" t="n"/>
      <c r="E186" s="13" t="n"/>
      <c r="F186" s="58" t="n"/>
      <c r="G186" s="15" t="n"/>
      <c r="H186" s="55">
        <f>IF(F186="","",F186*IF(G186="",Settings!$C$10,G186))</f>
        <v/>
      </c>
      <c r="I186" s="55">
        <f>IF(F186="","",F186+H186)</f>
        <v/>
      </c>
      <c r="J186" s="59">
        <f>IF(D186="","",D186+IFERROR(INDEX(Clients!$G$7:$G$106,MATCH(C186,Clients!$B$7:$B$106,0))+0,Settings!$C$9))</f>
        <v/>
      </c>
      <c r="K186" s="57" t="n"/>
      <c r="L186" s="58" t="n"/>
      <c r="M186" s="55">
        <f>IF(I186="","",I186-N(L186))</f>
        <v/>
      </c>
      <c r="N186" s="7">
        <f>IF(I186="","",IF(M186&lt;=0.005,"Paid",IF(N(L186)&gt;0,IF(TODAY()&gt;J186,"Partial · overdue","Partially paid"),IF(TODAY()&gt;J186,"Overdue",IF(J186-TODAY()&lt;=7,"Due soon","Open")))))</f>
        <v/>
      </c>
      <c r="O186" s="28">
        <f>IF(OR(I186="",M186&lt;=0.005),"",MAX(0,TODAY()-J186))</f>
        <v/>
      </c>
      <c r="P186" s="28">
        <f>IF(OR(K186="",D186=""),"",K186-D186)</f>
        <v/>
      </c>
    </row>
    <row r="187" hidden="1">
      <c r="B187" s="13" t="n"/>
      <c r="C187" s="13" t="n"/>
      <c r="D187" s="57" t="n"/>
      <c r="E187" s="13" t="n"/>
      <c r="F187" s="58" t="n"/>
      <c r="G187" s="15" t="n"/>
      <c r="H187" s="55">
        <f>IF(F187="","",F187*IF(G187="",Settings!$C$10,G187))</f>
        <v/>
      </c>
      <c r="I187" s="55">
        <f>IF(F187="","",F187+H187)</f>
        <v/>
      </c>
      <c r="J187" s="59">
        <f>IF(D187="","",D187+IFERROR(INDEX(Clients!$G$7:$G$106,MATCH(C187,Clients!$B$7:$B$106,0))+0,Settings!$C$9))</f>
        <v/>
      </c>
      <c r="K187" s="57" t="n"/>
      <c r="L187" s="58" t="n"/>
      <c r="M187" s="55">
        <f>IF(I187="","",I187-N(L187))</f>
        <v/>
      </c>
      <c r="N187" s="7">
        <f>IF(I187="","",IF(M187&lt;=0.005,"Paid",IF(N(L187)&gt;0,IF(TODAY()&gt;J187,"Partial · overdue","Partially paid"),IF(TODAY()&gt;J187,"Overdue",IF(J187-TODAY()&lt;=7,"Due soon","Open")))))</f>
        <v/>
      </c>
      <c r="O187" s="28">
        <f>IF(OR(I187="",M187&lt;=0.005),"",MAX(0,TODAY()-J187))</f>
        <v/>
      </c>
      <c r="P187" s="28">
        <f>IF(OR(K187="",D187=""),"",K187-D187)</f>
        <v/>
      </c>
    </row>
    <row r="188" hidden="1">
      <c r="B188" s="13" t="n"/>
      <c r="C188" s="13" t="n"/>
      <c r="D188" s="57" t="n"/>
      <c r="E188" s="13" t="n"/>
      <c r="F188" s="58" t="n"/>
      <c r="G188" s="15" t="n"/>
      <c r="H188" s="55">
        <f>IF(F188="","",F188*IF(G188="",Settings!$C$10,G188))</f>
        <v/>
      </c>
      <c r="I188" s="55">
        <f>IF(F188="","",F188+H188)</f>
        <v/>
      </c>
      <c r="J188" s="59">
        <f>IF(D188="","",D188+IFERROR(INDEX(Clients!$G$7:$G$106,MATCH(C188,Clients!$B$7:$B$106,0))+0,Settings!$C$9))</f>
        <v/>
      </c>
      <c r="K188" s="57" t="n"/>
      <c r="L188" s="58" t="n"/>
      <c r="M188" s="55">
        <f>IF(I188="","",I188-N(L188))</f>
        <v/>
      </c>
      <c r="N188" s="7">
        <f>IF(I188="","",IF(M188&lt;=0.005,"Paid",IF(N(L188)&gt;0,IF(TODAY()&gt;J188,"Partial · overdue","Partially paid"),IF(TODAY()&gt;J188,"Overdue",IF(J188-TODAY()&lt;=7,"Due soon","Open")))))</f>
        <v/>
      </c>
      <c r="O188" s="28">
        <f>IF(OR(I188="",M188&lt;=0.005),"",MAX(0,TODAY()-J188))</f>
        <v/>
      </c>
      <c r="P188" s="28">
        <f>IF(OR(K188="",D188=""),"",K188-D188)</f>
        <v/>
      </c>
    </row>
    <row r="189" hidden="1">
      <c r="B189" s="13" t="n"/>
      <c r="C189" s="13" t="n"/>
      <c r="D189" s="57" t="n"/>
      <c r="E189" s="13" t="n"/>
      <c r="F189" s="58" t="n"/>
      <c r="G189" s="15" t="n"/>
      <c r="H189" s="55">
        <f>IF(F189="","",F189*IF(G189="",Settings!$C$10,G189))</f>
        <v/>
      </c>
      <c r="I189" s="55">
        <f>IF(F189="","",F189+H189)</f>
        <v/>
      </c>
      <c r="J189" s="59">
        <f>IF(D189="","",D189+IFERROR(INDEX(Clients!$G$7:$G$106,MATCH(C189,Clients!$B$7:$B$106,0))+0,Settings!$C$9))</f>
        <v/>
      </c>
      <c r="K189" s="57" t="n"/>
      <c r="L189" s="58" t="n"/>
      <c r="M189" s="55">
        <f>IF(I189="","",I189-N(L189))</f>
        <v/>
      </c>
      <c r="N189" s="7">
        <f>IF(I189="","",IF(M189&lt;=0.005,"Paid",IF(N(L189)&gt;0,IF(TODAY()&gt;J189,"Partial · overdue","Partially paid"),IF(TODAY()&gt;J189,"Overdue",IF(J189-TODAY()&lt;=7,"Due soon","Open")))))</f>
        <v/>
      </c>
      <c r="O189" s="28">
        <f>IF(OR(I189="",M189&lt;=0.005),"",MAX(0,TODAY()-J189))</f>
        <v/>
      </c>
      <c r="P189" s="28">
        <f>IF(OR(K189="",D189=""),"",K189-D189)</f>
        <v/>
      </c>
    </row>
    <row r="190" hidden="1">
      <c r="B190" s="13" t="n"/>
      <c r="C190" s="13" t="n"/>
      <c r="D190" s="57" t="n"/>
      <c r="E190" s="13" t="n"/>
      <c r="F190" s="58" t="n"/>
      <c r="G190" s="15" t="n"/>
      <c r="H190" s="55">
        <f>IF(F190="","",F190*IF(G190="",Settings!$C$10,G190))</f>
        <v/>
      </c>
      <c r="I190" s="55">
        <f>IF(F190="","",F190+H190)</f>
        <v/>
      </c>
      <c r="J190" s="59">
        <f>IF(D190="","",D190+IFERROR(INDEX(Clients!$G$7:$G$106,MATCH(C190,Clients!$B$7:$B$106,0))+0,Settings!$C$9))</f>
        <v/>
      </c>
      <c r="K190" s="57" t="n"/>
      <c r="L190" s="58" t="n"/>
      <c r="M190" s="55">
        <f>IF(I190="","",I190-N(L190))</f>
        <v/>
      </c>
      <c r="N190" s="7">
        <f>IF(I190="","",IF(M190&lt;=0.005,"Paid",IF(N(L190)&gt;0,IF(TODAY()&gt;J190,"Partial · overdue","Partially paid"),IF(TODAY()&gt;J190,"Overdue",IF(J190-TODAY()&lt;=7,"Due soon","Open")))))</f>
        <v/>
      </c>
      <c r="O190" s="28">
        <f>IF(OR(I190="",M190&lt;=0.005),"",MAX(0,TODAY()-J190))</f>
        <v/>
      </c>
      <c r="P190" s="28">
        <f>IF(OR(K190="",D190=""),"",K190-D190)</f>
        <v/>
      </c>
    </row>
    <row r="191" hidden="1">
      <c r="B191" s="13" t="n"/>
      <c r="C191" s="13" t="n"/>
      <c r="D191" s="57" t="n"/>
      <c r="E191" s="13" t="n"/>
      <c r="F191" s="58" t="n"/>
      <c r="G191" s="15" t="n"/>
      <c r="H191" s="55">
        <f>IF(F191="","",F191*IF(G191="",Settings!$C$10,G191))</f>
        <v/>
      </c>
      <c r="I191" s="55">
        <f>IF(F191="","",F191+H191)</f>
        <v/>
      </c>
      <c r="J191" s="59">
        <f>IF(D191="","",D191+IFERROR(INDEX(Clients!$G$7:$G$106,MATCH(C191,Clients!$B$7:$B$106,0))+0,Settings!$C$9))</f>
        <v/>
      </c>
      <c r="K191" s="57" t="n"/>
      <c r="L191" s="58" t="n"/>
      <c r="M191" s="55">
        <f>IF(I191="","",I191-N(L191))</f>
        <v/>
      </c>
      <c r="N191" s="7">
        <f>IF(I191="","",IF(M191&lt;=0.005,"Paid",IF(N(L191)&gt;0,IF(TODAY()&gt;J191,"Partial · overdue","Partially paid"),IF(TODAY()&gt;J191,"Overdue",IF(J191-TODAY()&lt;=7,"Due soon","Open")))))</f>
        <v/>
      </c>
      <c r="O191" s="28">
        <f>IF(OR(I191="",M191&lt;=0.005),"",MAX(0,TODAY()-J191))</f>
        <v/>
      </c>
      <c r="P191" s="28">
        <f>IF(OR(K191="",D191=""),"",K191-D191)</f>
        <v/>
      </c>
    </row>
    <row r="192" hidden="1">
      <c r="B192" s="13" t="n"/>
      <c r="C192" s="13" t="n"/>
      <c r="D192" s="57" t="n"/>
      <c r="E192" s="13" t="n"/>
      <c r="F192" s="58" t="n"/>
      <c r="G192" s="15" t="n"/>
      <c r="H192" s="55">
        <f>IF(F192="","",F192*IF(G192="",Settings!$C$10,G192))</f>
        <v/>
      </c>
      <c r="I192" s="55">
        <f>IF(F192="","",F192+H192)</f>
        <v/>
      </c>
      <c r="J192" s="59">
        <f>IF(D192="","",D192+IFERROR(INDEX(Clients!$G$7:$G$106,MATCH(C192,Clients!$B$7:$B$106,0))+0,Settings!$C$9))</f>
        <v/>
      </c>
      <c r="K192" s="57" t="n"/>
      <c r="L192" s="58" t="n"/>
      <c r="M192" s="55">
        <f>IF(I192="","",I192-N(L192))</f>
        <v/>
      </c>
      <c r="N192" s="7">
        <f>IF(I192="","",IF(M192&lt;=0.005,"Paid",IF(N(L192)&gt;0,IF(TODAY()&gt;J192,"Partial · overdue","Partially paid"),IF(TODAY()&gt;J192,"Overdue",IF(J192-TODAY()&lt;=7,"Due soon","Open")))))</f>
        <v/>
      </c>
      <c r="O192" s="28">
        <f>IF(OR(I192="",M192&lt;=0.005),"",MAX(0,TODAY()-J192))</f>
        <v/>
      </c>
      <c r="P192" s="28">
        <f>IF(OR(K192="",D192=""),"",K192-D192)</f>
        <v/>
      </c>
    </row>
    <row r="193" hidden="1">
      <c r="B193" s="13" t="n"/>
      <c r="C193" s="13" t="n"/>
      <c r="D193" s="57" t="n"/>
      <c r="E193" s="13" t="n"/>
      <c r="F193" s="58" t="n"/>
      <c r="G193" s="15" t="n"/>
      <c r="H193" s="55">
        <f>IF(F193="","",F193*IF(G193="",Settings!$C$10,G193))</f>
        <v/>
      </c>
      <c r="I193" s="55">
        <f>IF(F193="","",F193+H193)</f>
        <v/>
      </c>
      <c r="J193" s="59">
        <f>IF(D193="","",D193+IFERROR(INDEX(Clients!$G$7:$G$106,MATCH(C193,Clients!$B$7:$B$106,0))+0,Settings!$C$9))</f>
        <v/>
      </c>
      <c r="K193" s="57" t="n"/>
      <c r="L193" s="58" t="n"/>
      <c r="M193" s="55">
        <f>IF(I193="","",I193-N(L193))</f>
        <v/>
      </c>
      <c r="N193" s="7">
        <f>IF(I193="","",IF(M193&lt;=0.005,"Paid",IF(N(L193)&gt;0,IF(TODAY()&gt;J193,"Partial · overdue","Partially paid"),IF(TODAY()&gt;J193,"Overdue",IF(J193-TODAY()&lt;=7,"Due soon","Open")))))</f>
        <v/>
      </c>
      <c r="O193" s="28">
        <f>IF(OR(I193="",M193&lt;=0.005),"",MAX(0,TODAY()-J193))</f>
        <v/>
      </c>
      <c r="P193" s="28">
        <f>IF(OR(K193="",D193=""),"",K193-D193)</f>
        <v/>
      </c>
    </row>
    <row r="194" hidden="1">
      <c r="B194" s="13" t="n"/>
      <c r="C194" s="13" t="n"/>
      <c r="D194" s="57" t="n"/>
      <c r="E194" s="13" t="n"/>
      <c r="F194" s="58" t="n"/>
      <c r="G194" s="15" t="n"/>
      <c r="H194" s="55">
        <f>IF(F194="","",F194*IF(G194="",Settings!$C$10,G194))</f>
        <v/>
      </c>
      <c r="I194" s="55">
        <f>IF(F194="","",F194+H194)</f>
        <v/>
      </c>
      <c r="J194" s="59">
        <f>IF(D194="","",D194+IFERROR(INDEX(Clients!$G$7:$G$106,MATCH(C194,Clients!$B$7:$B$106,0))+0,Settings!$C$9))</f>
        <v/>
      </c>
      <c r="K194" s="57" t="n"/>
      <c r="L194" s="58" t="n"/>
      <c r="M194" s="55">
        <f>IF(I194="","",I194-N(L194))</f>
        <v/>
      </c>
      <c r="N194" s="7">
        <f>IF(I194="","",IF(M194&lt;=0.005,"Paid",IF(N(L194)&gt;0,IF(TODAY()&gt;J194,"Partial · overdue","Partially paid"),IF(TODAY()&gt;J194,"Overdue",IF(J194-TODAY()&lt;=7,"Due soon","Open")))))</f>
        <v/>
      </c>
      <c r="O194" s="28">
        <f>IF(OR(I194="",M194&lt;=0.005),"",MAX(0,TODAY()-J194))</f>
        <v/>
      </c>
      <c r="P194" s="28">
        <f>IF(OR(K194="",D194=""),"",K194-D194)</f>
        <v/>
      </c>
    </row>
    <row r="195" hidden="1">
      <c r="B195" s="13" t="n"/>
      <c r="C195" s="13" t="n"/>
      <c r="D195" s="57" t="n"/>
      <c r="E195" s="13" t="n"/>
      <c r="F195" s="58" t="n"/>
      <c r="G195" s="15" t="n"/>
      <c r="H195" s="55">
        <f>IF(F195="","",F195*IF(G195="",Settings!$C$10,G195))</f>
        <v/>
      </c>
      <c r="I195" s="55">
        <f>IF(F195="","",F195+H195)</f>
        <v/>
      </c>
      <c r="J195" s="59">
        <f>IF(D195="","",D195+IFERROR(INDEX(Clients!$G$7:$G$106,MATCH(C195,Clients!$B$7:$B$106,0))+0,Settings!$C$9))</f>
        <v/>
      </c>
      <c r="K195" s="57" t="n"/>
      <c r="L195" s="58" t="n"/>
      <c r="M195" s="55">
        <f>IF(I195="","",I195-N(L195))</f>
        <v/>
      </c>
      <c r="N195" s="7">
        <f>IF(I195="","",IF(M195&lt;=0.005,"Paid",IF(N(L195)&gt;0,IF(TODAY()&gt;J195,"Partial · overdue","Partially paid"),IF(TODAY()&gt;J195,"Overdue",IF(J195-TODAY()&lt;=7,"Due soon","Open")))))</f>
        <v/>
      </c>
      <c r="O195" s="28">
        <f>IF(OR(I195="",M195&lt;=0.005),"",MAX(0,TODAY()-J195))</f>
        <v/>
      </c>
      <c r="P195" s="28">
        <f>IF(OR(K195="",D195=""),"",K195-D195)</f>
        <v/>
      </c>
    </row>
    <row r="196" hidden="1">
      <c r="B196" s="13" t="n"/>
      <c r="C196" s="13" t="n"/>
      <c r="D196" s="57" t="n"/>
      <c r="E196" s="13" t="n"/>
      <c r="F196" s="58" t="n"/>
      <c r="G196" s="15" t="n"/>
      <c r="H196" s="55">
        <f>IF(F196="","",F196*IF(G196="",Settings!$C$10,G196))</f>
        <v/>
      </c>
      <c r="I196" s="55">
        <f>IF(F196="","",F196+H196)</f>
        <v/>
      </c>
      <c r="J196" s="59">
        <f>IF(D196="","",D196+IFERROR(INDEX(Clients!$G$7:$G$106,MATCH(C196,Clients!$B$7:$B$106,0))+0,Settings!$C$9))</f>
        <v/>
      </c>
      <c r="K196" s="57" t="n"/>
      <c r="L196" s="58" t="n"/>
      <c r="M196" s="55">
        <f>IF(I196="","",I196-N(L196))</f>
        <v/>
      </c>
      <c r="N196" s="7">
        <f>IF(I196="","",IF(M196&lt;=0.005,"Paid",IF(N(L196)&gt;0,IF(TODAY()&gt;J196,"Partial · overdue","Partially paid"),IF(TODAY()&gt;J196,"Overdue",IF(J196-TODAY()&lt;=7,"Due soon","Open")))))</f>
        <v/>
      </c>
      <c r="O196" s="28">
        <f>IF(OR(I196="",M196&lt;=0.005),"",MAX(0,TODAY()-J196))</f>
        <v/>
      </c>
      <c r="P196" s="28">
        <f>IF(OR(K196="",D196=""),"",K196-D196)</f>
        <v/>
      </c>
    </row>
    <row r="197" hidden="1">
      <c r="B197" s="13" t="n"/>
      <c r="C197" s="13" t="n"/>
      <c r="D197" s="57" t="n"/>
      <c r="E197" s="13" t="n"/>
      <c r="F197" s="58" t="n"/>
      <c r="G197" s="15" t="n"/>
      <c r="H197" s="55">
        <f>IF(F197="","",F197*IF(G197="",Settings!$C$10,G197))</f>
        <v/>
      </c>
      <c r="I197" s="55">
        <f>IF(F197="","",F197+H197)</f>
        <v/>
      </c>
      <c r="J197" s="59">
        <f>IF(D197="","",D197+IFERROR(INDEX(Clients!$G$7:$G$106,MATCH(C197,Clients!$B$7:$B$106,0))+0,Settings!$C$9))</f>
        <v/>
      </c>
      <c r="K197" s="57" t="n"/>
      <c r="L197" s="58" t="n"/>
      <c r="M197" s="55">
        <f>IF(I197="","",I197-N(L197))</f>
        <v/>
      </c>
      <c r="N197" s="7">
        <f>IF(I197="","",IF(M197&lt;=0.005,"Paid",IF(N(L197)&gt;0,IF(TODAY()&gt;J197,"Partial · overdue","Partially paid"),IF(TODAY()&gt;J197,"Overdue",IF(J197-TODAY()&lt;=7,"Due soon","Open")))))</f>
        <v/>
      </c>
      <c r="O197" s="28">
        <f>IF(OR(I197="",M197&lt;=0.005),"",MAX(0,TODAY()-J197))</f>
        <v/>
      </c>
      <c r="P197" s="28">
        <f>IF(OR(K197="",D197=""),"",K197-D197)</f>
        <v/>
      </c>
    </row>
    <row r="198" hidden="1">
      <c r="B198" s="13" t="n"/>
      <c r="C198" s="13" t="n"/>
      <c r="D198" s="57" t="n"/>
      <c r="E198" s="13" t="n"/>
      <c r="F198" s="58" t="n"/>
      <c r="G198" s="15" t="n"/>
      <c r="H198" s="55">
        <f>IF(F198="","",F198*IF(G198="",Settings!$C$10,G198))</f>
        <v/>
      </c>
      <c r="I198" s="55">
        <f>IF(F198="","",F198+H198)</f>
        <v/>
      </c>
      <c r="J198" s="59">
        <f>IF(D198="","",D198+IFERROR(INDEX(Clients!$G$7:$G$106,MATCH(C198,Clients!$B$7:$B$106,0))+0,Settings!$C$9))</f>
        <v/>
      </c>
      <c r="K198" s="57" t="n"/>
      <c r="L198" s="58" t="n"/>
      <c r="M198" s="55">
        <f>IF(I198="","",I198-N(L198))</f>
        <v/>
      </c>
      <c r="N198" s="7">
        <f>IF(I198="","",IF(M198&lt;=0.005,"Paid",IF(N(L198)&gt;0,IF(TODAY()&gt;J198,"Partial · overdue","Partially paid"),IF(TODAY()&gt;J198,"Overdue",IF(J198-TODAY()&lt;=7,"Due soon","Open")))))</f>
        <v/>
      </c>
      <c r="O198" s="28">
        <f>IF(OR(I198="",M198&lt;=0.005),"",MAX(0,TODAY()-J198))</f>
        <v/>
      </c>
      <c r="P198" s="28">
        <f>IF(OR(K198="",D198=""),"",K198-D198)</f>
        <v/>
      </c>
    </row>
    <row r="199" hidden="1">
      <c r="B199" s="13" t="n"/>
      <c r="C199" s="13" t="n"/>
      <c r="D199" s="57" t="n"/>
      <c r="E199" s="13" t="n"/>
      <c r="F199" s="58" t="n"/>
      <c r="G199" s="15" t="n"/>
      <c r="H199" s="55">
        <f>IF(F199="","",F199*IF(G199="",Settings!$C$10,G199))</f>
        <v/>
      </c>
      <c r="I199" s="55">
        <f>IF(F199="","",F199+H199)</f>
        <v/>
      </c>
      <c r="J199" s="59">
        <f>IF(D199="","",D199+IFERROR(INDEX(Clients!$G$7:$G$106,MATCH(C199,Clients!$B$7:$B$106,0))+0,Settings!$C$9))</f>
        <v/>
      </c>
      <c r="K199" s="57" t="n"/>
      <c r="L199" s="58" t="n"/>
      <c r="M199" s="55">
        <f>IF(I199="","",I199-N(L199))</f>
        <v/>
      </c>
      <c r="N199" s="7">
        <f>IF(I199="","",IF(M199&lt;=0.005,"Paid",IF(N(L199)&gt;0,IF(TODAY()&gt;J199,"Partial · overdue","Partially paid"),IF(TODAY()&gt;J199,"Overdue",IF(J199-TODAY()&lt;=7,"Due soon","Open")))))</f>
        <v/>
      </c>
      <c r="O199" s="28">
        <f>IF(OR(I199="",M199&lt;=0.005),"",MAX(0,TODAY()-J199))</f>
        <v/>
      </c>
      <c r="P199" s="28">
        <f>IF(OR(K199="",D199=""),"",K199-D199)</f>
        <v/>
      </c>
    </row>
    <row r="200" hidden="1">
      <c r="B200" s="13" t="n"/>
      <c r="C200" s="13" t="n"/>
      <c r="D200" s="57" t="n"/>
      <c r="E200" s="13" t="n"/>
      <c r="F200" s="58" t="n"/>
      <c r="G200" s="15" t="n"/>
      <c r="H200" s="55">
        <f>IF(F200="","",F200*IF(G200="",Settings!$C$10,G200))</f>
        <v/>
      </c>
      <c r="I200" s="55">
        <f>IF(F200="","",F200+H200)</f>
        <v/>
      </c>
      <c r="J200" s="59">
        <f>IF(D200="","",D200+IFERROR(INDEX(Clients!$G$7:$G$106,MATCH(C200,Clients!$B$7:$B$106,0))+0,Settings!$C$9))</f>
        <v/>
      </c>
      <c r="K200" s="57" t="n"/>
      <c r="L200" s="58" t="n"/>
      <c r="M200" s="55">
        <f>IF(I200="","",I200-N(L200))</f>
        <v/>
      </c>
      <c r="N200" s="7">
        <f>IF(I200="","",IF(M200&lt;=0.005,"Paid",IF(N(L200)&gt;0,IF(TODAY()&gt;J200,"Partial · overdue","Partially paid"),IF(TODAY()&gt;J200,"Overdue",IF(J200-TODAY()&lt;=7,"Due soon","Open")))))</f>
        <v/>
      </c>
      <c r="O200" s="28">
        <f>IF(OR(I200="",M200&lt;=0.005),"",MAX(0,TODAY()-J200))</f>
        <v/>
      </c>
      <c r="P200" s="28">
        <f>IF(OR(K200="",D200=""),"",K200-D200)</f>
        <v/>
      </c>
    </row>
    <row r="201" hidden="1">
      <c r="B201" s="13" t="n"/>
      <c r="C201" s="13" t="n"/>
      <c r="D201" s="57" t="n"/>
      <c r="E201" s="13" t="n"/>
      <c r="F201" s="58" t="n"/>
      <c r="G201" s="15" t="n"/>
      <c r="H201" s="55">
        <f>IF(F201="","",F201*IF(G201="",Settings!$C$10,G201))</f>
        <v/>
      </c>
      <c r="I201" s="55">
        <f>IF(F201="","",F201+H201)</f>
        <v/>
      </c>
      <c r="J201" s="59">
        <f>IF(D201="","",D201+IFERROR(INDEX(Clients!$G$7:$G$106,MATCH(C201,Clients!$B$7:$B$106,0))+0,Settings!$C$9))</f>
        <v/>
      </c>
      <c r="K201" s="57" t="n"/>
      <c r="L201" s="58" t="n"/>
      <c r="M201" s="55">
        <f>IF(I201="","",I201-N(L201))</f>
        <v/>
      </c>
      <c r="N201" s="7">
        <f>IF(I201="","",IF(M201&lt;=0.005,"Paid",IF(N(L201)&gt;0,IF(TODAY()&gt;J201,"Partial · overdue","Partially paid"),IF(TODAY()&gt;J201,"Overdue",IF(J201-TODAY()&lt;=7,"Due soon","Open")))))</f>
        <v/>
      </c>
      <c r="O201" s="28">
        <f>IF(OR(I201="",M201&lt;=0.005),"",MAX(0,TODAY()-J201))</f>
        <v/>
      </c>
      <c r="P201" s="28">
        <f>IF(OR(K201="",D201=""),"",K201-D201)</f>
        <v/>
      </c>
    </row>
    <row r="202" hidden="1">
      <c r="B202" s="13" t="n"/>
      <c r="C202" s="13" t="n"/>
      <c r="D202" s="57" t="n"/>
      <c r="E202" s="13" t="n"/>
      <c r="F202" s="58" t="n"/>
      <c r="G202" s="15" t="n"/>
      <c r="H202" s="55">
        <f>IF(F202="","",F202*IF(G202="",Settings!$C$10,G202))</f>
        <v/>
      </c>
      <c r="I202" s="55">
        <f>IF(F202="","",F202+H202)</f>
        <v/>
      </c>
      <c r="J202" s="59">
        <f>IF(D202="","",D202+IFERROR(INDEX(Clients!$G$7:$G$106,MATCH(C202,Clients!$B$7:$B$106,0))+0,Settings!$C$9))</f>
        <v/>
      </c>
      <c r="K202" s="57" t="n"/>
      <c r="L202" s="58" t="n"/>
      <c r="M202" s="55">
        <f>IF(I202="","",I202-N(L202))</f>
        <v/>
      </c>
      <c r="N202" s="7">
        <f>IF(I202="","",IF(M202&lt;=0.005,"Paid",IF(N(L202)&gt;0,IF(TODAY()&gt;J202,"Partial · overdue","Partially paid"),IF(TODAY()&gt;J202,"Overdue",IF(J202-TODAY()&lt;=7,"Due soon","Open")))))</f>
        <v/>
      </c>
      <c r="O202" s="28">
        <f>IF(OR(I202="",M202&lt;=0.005),"",MAX(0,TODAY()-J202))</f>
        <v/>
      </c>
      <c r="P202" s="28">
        <f>IF(OR(K202="",D202=""),"",K202-D202)</f>
        <v/>
      </c>
    </row>
    <row r="203" hidden="1">
      <c r="B203" s="13" t="n"/>
      <c r="C203" s="13" t="n"/>
      <c r="D203" s="57" t="n"/>
      <c r="E203" s="13" t="n"/>
      <c r="F203" s="58" t="n"/>
      <c r="G203" s="15" t="n"/>
      <c r="H203" s="55">
        <f>IF(F203="","",F203*IF(G203="",Settings!$C$10,G203))</f>
        <v/>
      </c>
      <c r="I203" s="55">
        <f>IF(F203="","",F203+H203)</f>
        <v/>
      </c>
      <c r="J203" s="59">
        <f>IF(D203="","",D203+IFERROR(INDEX(Clients!$G$7:$G$106,MATCH(C203,Clients!$B$7:$B$106,0))+0,Settings!$C$9))</f>
        <v/>
      </c>
      <c r="K203" s="57" t="n"/>
      <c r="L203" s="58" t="n"/>
      <c r="M203" s="55">
        <f>IF(I203="","",I203-N(L203))</f>
        <v/>
      </c>
      <c r="N203" s="7">
        <f>IF(I203="","",IF(M203&lt;=0.005,"Paid",IF(N(L203)&gt;0,IF(TODAY()&gt;J203,"Partial · overdue","Partially paid"),IF(TODAY()&gt;J203,"Overdue",IF(J203-TODAY()&lt;=7,"Due soon","Open")))))</f>
        <v/>
      </c>
      <c r="O203" s="28">
        <f>IF(OR(I203="",M203&lt;=0.005),"",MAX(0,TODAY()-J203))</f>
        <v/>
      </c>
      <c r="P203" s="28">
        <f>IF(OR(K203="",D203=""),"",K203-D203)</f>
        <v/>
      </c>
    </row>
    <row r="204" hidden="1">
      <c r="B204" s="13" t="n"/>
      <c r="C204" s="13" t="n"/>
      <c r="D204" s="57" t="n"/>
      <c r="E204" s="13" t="n"/>
      <c r="F204" s="58" t="n"/>
      <c r="G204" s="15" t="n"/>
      <c r="H204" s="55">
        <f>IF(F204="","",F204*IF(G204="",Settings!$C$10,G204))</f>
        <v/>
      </c>
      <c r="I204" s="55">
        <f>IF(F204="","",F204+H204)</f>
        <v/>
      </c>
      <c r="J204" s="59">
        <f>IF(D204="","",D204+IFERROR(INDEX(Clients!$G$7:$G$106,MATCH(C204,Clients!$B$7:$B$106,0))+0,Settings!$C$9))</f>
        <v/>
      </c>
      <c r="K204" s="57" t="n"/>
      <c r="L204" s="58" t="n"/>
      <c r="M204" s="55">
        <f>IF(I204="","",I204-N(L204))</f>
        <v/>
      </c>
      <c r="N204" s="7">
        <f>IF(I204="","",IF(M204&lt;=0.005,"Paid",IF(N(L204)&gt;0,IF(TODAY()&gt;J204,"Partial · overdue","Partially paid"),IF(TODAY()&gt;J204,"Overdue",IF(J204-TODAY()&lt;=7,"Due soon","Open")))))</f>
        <v/>
      </c>
      <c r="O204" s="28">
        <f>IF(OR(I204="",M204&lt;=0.005),"",MAX(0,TODAY()-J204))</f>
        <v/>
      </c>
      <c r="P204" s="28">
        <f>IF(OR(K204="",D204=""),"",K204-D204)</f>
        <v/>
      </c>
    </row>
    <row r="205" hidden="1">
      <c r="B205" s="13" t="n"/>
      <c r="C205" s="13" t="n"/>
      <c r="D205" s="57" t="n"/>
      <c r="E205" s="13" t="n"/>
      <c r="F205" s="58" t="n"/>
      <c r="G205" s="15" t="n"/>
      <c r="H205" s="55">
        <f>IF(F205="","",F205*IF(G205="",Settings!$C$10,G205))</f>
        <v/>
      </c>
      <c r="I205" s="55">
        <f>IF(F205="","",F205+H205)</f>
        <v/>
      </c>
      <c r="J205" s="59">
        <f>IF(D205="","",D205+IFERROR(INDEX(Clients!$G$7:$G$106,MATCH(C205,Clients!$B$7:$B$106,0))+0,Settings!$C$9))</f>
        <v/>
      </c>
      <c r="K205" s="57" t="n"/>
      <c r="L205" s="58" t="n"/>
      <c r="M205" s="55">
        <f>IF(I205="","",I205-N(L205))</f>
        <v/>
      </c>
      <c r="N205" s="7">
        <f>IF(I205="","",IF(M205&lt;=0.005,"Paid",IF(N(L205)&gt;0,IF(TODAY()&gt;J205,"Partial · overdue","Partially paid"),IF(TODAY()&gt;J205,"Overdue",IF(J205-TODAY()&lt;=7,"Due soon","Open")))))</f>
        <v/>
      </c>
      <c r="O205" s="28">
        <f>IF(OR(I205="",M205&lt;=0.005),"",MAX(0,TODAY()-J205))</f>
        <v/>
      </c>
      <c r="P205" s="28">
        <f>IF(OR(K205="",D205=""),"",K205-D205)</f>
        <v/>
      </c>
    </row>
    <row r="206" hidden="1">
      <c r="B206" s="13" t="n"/>
      <c r="C206" s="13" t="n"/>
      <c r="D206" s="57" t="n"/>
      <c r="E206" s="13" t="n"/>
      <c r="F206" s="58" t="n"/>
      <c r="G206" s="15" t="n"/>
      <c r="H206" s="55">
        <f>IF(F206="","",F206*IF(G206="",Settings!$C$10,G206))</f>
        <v/>
      </c>
      <c r="I206" s="55">
        <f>IF(F206="","",F206+H206)</f>
        <v/>
      </c>
      <c r="J206" s="59">
        <f>IF(D206="","",D206+IFERROR(INDEX(Clients!$G$7:$G$106,MATCH(C206,Clients!$B$7:$B$106,0))+0,Settings!$C$9))</f>
        <v/>
      </c>
      <c r="K206" s="57" t="n"/>
      <c r="L206" s="58" t="n"/>
      <c r="M206" s="55">
        <f>IF(I206="","",I206-N(L206))</f>
        <v/>
      </c>
      <c r="N206" s="7">
        <f>IF(I206="","",IF(M206&lt;=0.005,"Paid",IF(N(L206)&gt;0,IF(TODAY()&gt;J206,"Partial · overdue","Partially paid"),IF(TODAY()&gt;J206,"Overdue",IF(J206-TODAY()&lt;=7,"Due soon","Open")))))</f>
        <v/>
      </c>
      <c r="O206" s="28">
        <f>IF(OR(I206="",M206&lt;=0.005),"",MAX(0,TODAY()-J206))</f>
        <v/>
      </c>
      <c r="P206" s="28">
        <f>IF(OR(K206="",D206=""),"",K206-D206)</f>
        <v/>
      </c>
    </row>
    <row r="207" hidden="1">
      <c r="B207" s="13" t="n"/>
      <c r="C207" s="13" t="n"/>
      <c r="D207" s="57" t="n"/>
      <c r="E207" s="13" t="n"/>
      <c r="F207" s="58" t="n"/>
      <c r="G207" s="15" t="n"/>
      <c r="H207" s="55">
        <f>IF(F207="","",F207*IF(G207="",Settings!$C$10,G207))</f>
        <v/>
      </c>
      <c r="I207" s="55">
        <f>IF(F207="","",F207+H207)</f>
        <v/>
      </c>
      <c r="J207" s="59">
        <f>IF(D207="","",D207+IFERROR(INDEX(Clients!$G$7:$G$106,MATCH(C207,Clients!$B$7:$B$106,0))+0,Settings!$C$9))</f>
        <v/>
      </c>
      <c r="K207" s="57" t="n"/>
      <c r="L207" s="58" t="n"/>
      <c r="M207" s="55">
        <f>IF(I207="","",I207-N(L207))</f>
        <v/>
      </c>
      <c r="N207" s="7">
        <f>IF(I207="","",IF(M207&lt;=0.005,"Paid",IF(N(L207)&gt;0,IF(TODAY()&gt;J207,"Partial · overdue","Partially paid"),IF(TODAY()&gt;J207,"Overdue",IF(J207-TODAY()&lt;=7,"Due soon","Open")))))</f>
        <v/>
      </c>
      <c r="O207" s="28">
        <f>IF(OR(I207="",M207&lt;=0.005),"",MAX(0,TODAY()-J207))</f>
        <v/>
      </c>
      <c r="P207" s="28">
        <f>IF(OR(K207="",D207=""),"",K207-D207)</f>
        <v/>
      </c>
    </row>
    <row r="208" hidden="1">
      <c r="B208" s="13" t="n"/>
      <c r="C208" s="13" t="n"/>
      <c r="D208" s="57" t="n"/>
      <c r="E208" s="13" t="n"/>
      <c r="F208" s="58" t="n"/>
      <c r="G208" s="15" t="n"/>
      <c r="H208" s="55">
        <f>IF(F208="","",F208*IF(G208="",Settings!$C$10,G208))</f>
        <v/>
      </c>
      <c r="I208" s="55">
        <f>IF(F208="","",F208+H208)</f>
        <v/>
      </c>
      <c r="J208" s="59">
        <f>IF(D208="","",D208+IFERROR(INDEX(Clients!$G$7:$G$106,MATCH(C208,Clients!$B$7:$B$106,0))+0,Settings!$C$9))</f>
        <v/>
      </c>
      <c r="K208" s="57" t="n"/>
      <c r="L208" s="58" t="n"/>
      <c r="M208" s="55">
        <f>IF(I208="","",I208-N(L208))</f>
        <v/>
      </c>
      <c r="N208" s="7">
        <f>IF(I208="","",IF(M208&lt;=0.005,"Paid",IF(N(L208)&gt;0,IF(TODAY()&gt;J208,"Partial · overdue","Partially paid"),IF(TODAY()&gt;J208,"Overdue",IF(J208-TODAY()&lt;=7,"Due soon","Open")))))</f>
        <v/>
      </c>
      <c r="O208" s="28">
        <f>IF(OR(I208="",M208&lt;=0.005),"",MAX(0,TODAY()-J208))</f>
        <v/>
      </c>
      <c r="P208" s="28">
        <f>IF(OR(K208="",D208=""),"",K208-D208)</f>
        <v/>
      </c>
    </row>
    <row r="209" hidden="1">
      <c r="B209" s="13" t="n"/>
      <c r="C209" s="13" t="n"/>
      <c r="D209" s="57" t="n"/>
      <c r="E209" s="13" t="n"/>
      <c r="F209" s="58" t="n"/>
      <c r="G209" s="15" t="n"/>
      <c r="H209" s="55">
        <f>IF(F209="","",F209*IF(G209="",Settings!$C$10,G209))</f>
        <v/>
      </c>
      <c r="I209" s="55">
        <f>IF(F209="","",F209+H209)</f>
        <v/>
      </c>
      <c r="J209" s="59">
        <f>IF(D209="","",D209+IFERROR(INDEX(Clients!$G$7:$G$106,MATCH(C209,Clients!$B$7:$B$106,0))+0,Settings!$C$9))</f>
        <v/>
      </c>
      <c r="K209" s="57" t="n"/>
      <c r="L209" s="58" t="n"/>
      <c r="M209" s="55">
        <f>IF(I209="","",I209-N(L209))</f>
        <v/>
      </c>
      <c r="N209" s="7">
        <f>IF(I209="","",IF(M209&lt;=0.005,"Paid",IF(N(L209)&gt;0,IF(TODAY()&gt;J209,"Partial · overdue","Partially paid"),IF(TODAY()&gt;J209,"Overdue",IF(J209-TODAY()&lt;=7,"Due soon","Open")))))</f>
        <v/>
      </c>
      <c r="O209" s="28">
        <f>IF(OR(I209="",M209&lt;=0.005),"",MAX(0,TODAY()-J209))</f>
        <v/>
      </c>
      <c r="P209" s="28">
        <f>IF(OR(K209="",D209=""),"",K209-D209)</f>
        <v/>
      </c>
    </row>
    <row r="210" hidden="1">
      <c r="B210" s="13" t="n"/>
      <c r="C210" s="13" t="n"/>
      <c r="D210" s="57" t="n"/>
      <c r="E210" s="13" t="n"/>
      <c r="F210" s="58" t="n"/>
      <c r="G210" s="15" t="n"/>
      <c r="H210" s="55">
        <f>IF(F210="","",F210*IF(G210="",Settings!$C$10,G210))</f>
        <v/>
      </c>
      <c r="I210" s="55">
        <f>IF(F210="","",F210+H210)</f>
        <v/>
      </c>
      <c r="J210" s="59">
        <f>IF(D210="","",D210+IFERROR(INDEX(Clients!$G$7:$G$106,MATCH(C210,Clients!$B$7:$B$106,0))+0,Settings!$C$9))</f>
        <v/>
      </c>
      <c r="K210" s="57" t="n"/>
      <c r="L210" s="58" t="n"/>
      <c r="M210" s="55">
        <f>IF(I210="","",I210-N(L210))</f>
        <v/>
      </c>
      <c r="N210" s="7">
        <f>IF(I210="","",IF(M210&lt;=0.005,"Paid",IF(N(L210)&gt;0,IF(TODAY()&gt;J210,"Partial · overdue","Partially paid"),IF(TODAY()&gt;J210,"Overdue",IF(J210-TODAY()&lt;=7,"Due soon","Open")))))</f>
        <v/>
      </c>
      <c r="O210" s="28">
        <f>IF(OR(I210="",M210&lt;=0.005),"",MAX(0,TODAY()-J210))</f>
        <v/>
      </c>
      <c r="P210" s="28">
        <f>IF(OR(K210="",D210=""),"",K210-D210)</f>
        <v/>
      </c>
    </row>
    <row r="211" hidden="1">
      <c r="B211" s="13" t="n"/>
      <c r="C211" s="13" t="n"/>
      <c r="D211" s="57" t="n"/>
      <c r="E211" s="13" t="n"/>
      <c r="F211" s="58" t="n"/>
      <c r="G211" s="15" t="n"/>
      <c r="H211" s="55">
        <f>IF(F211="","",F211*IF(G211="",Settings!$C$10,G211))</f>
        <v/>
      </c>
      <c r="I211" s="55">
        <f>IF(F211="","",F211+H211)</f>
        <v/>
      </c>
      <c r="J211" s="59">
        <f>IF(D211="","",D211+IFERROR(INDEX(Clients!$G$7:$G$106,MATCH(C211,Clients!$B$7:$B$106,0))+0,Settings!$C$9))</f>
        <v/>
      </c>
      <c r="K211" s="57" t="n"/>
      <c r="L211" s="58" t="n"/>
      <c r="M211" s="55">
        <f>IF(I211="","",I211-N(L211))</f>
        <v/>
      </c>
      <c r="N211" s="7">
        <f>IF(I211="","",IF(M211&lt;=0.005,"Paid",IF(N(L211)&gt;0,IF(TODAY()&gt;J211,"Partial · overdue","Partially paid"),IF(TODAY()&gt;J211,"Overdue",IF(J211-TODAY()&lt;=7,"Due soon","Open")))))</f>
        <v/>
      </c>
      <c r="O211" s="28">
        <f>IF(OR(I211="",M211&lt;=0.005),"",MAX(0,TODAY()-J211))</f>
        <v/>
      </c>
      <c r="P211" s="28">
        <f>IF(OR(K211="",D211=""),"",K211-D211)</f>
        <v/>
      </c>
    </row>
    <row r="212" hidden="1">
      <c r="B212" s="13" t="n"/>
      <c r="C212" s="13" t="n"/>
      <c r="D212" s="57" t="n"/>
      <c r="E212" s="13" t="n"/>
      <c r="F212" s="58" t="n"/>
      <c r="G212" s="15" t="n"/>
      <c r="H212" s="55">
        <f>IF(F212="","",F212*IF(G212="",Settings!$C$10,G212))</f>
        <v/>
      </c>
      <c r="I212" s="55">
        <f>IF(F212="","",F212+H212)</f>
        <v/>
      </c>
      <c r="J212" s="59">
        <f>IF(D212="","",D212+IFERROR(INDEX(Clients!$G$7:$G$106,MATCH(C212,Clients!$B$7:$B$106,0))+0,Settings!$C$9))</f>
        <v/>
      </c>
      <c r="K212" s="57" t="n"/>
      <c r="L212" s="58" t="n"/>
      <c r="M212" s="55">
        <f>IF(I212="","",I212-N(L212))</f>
        <v/>
      </c>
      <c r="N212" s="7">
        <f>IF(I212="","",IF(M212&lt;=0.005,"Paid",IF(N(L212)&gt;0,IF(TODAY()&gt;J212,"Partial · overdue","Partially paid"),IF(TODAY()&gt;J212,"Overdue",IF(J212-TODAY()&lt;=7,"Due soon","Open")))))</f>
        <v/>
      </c>
      <c r="O212" s="28">
        <f>IF(OR(I212="",M212&lt;=0.005),"",MAX(0,TODAY()-J212))</f>
        <v/>
      </c>
      <c r="P212" s="28">
        <f>IF(OR(K212="",D212=""),"",K212-D212)</f>
        <v/>
      </c>
    </row>
    <row r="213" hidden="1">
      <c r="B213" s="13" t="n"/>
      <c r="C213" s="13" t="n"/>
      <c r="D213" s="57" t="n"/>
      <c r="E213" s="13" t="n"/>
      <c r="F213" s="58" t="n"/>
      <c r="G213" s="15" t="n"/>
      <c r="H213" s="55">
        <f>IF(F213="","",F213*IF(G213="",Settings!$C$10,G213))</f>
        <v/>
      </c>
      <c r="I213" s="55">
        <f>IF(F213="","",F213+H213)</f>
        <v/>
      </c>
      <c r="J213" s="59">
        <f>IF(D213="","",D213+IFERROR(INDEX(Clients!$G$7:$G$106,MATCH(C213,Clients!$B$7:$B$106,0))+0,Settings!$C$9))</f>
        <v/>
      </c>
      <c r="K213" s="57" t="n"/>
      <c r="L213" s="58" t="n"/>
      <c r="M213" s="55">
        <f>IF(I213="","",I213-N(L213))</f>
        <v/>
      </c>
      <c r="N213" s="7">
        <f>IF(I213="","",IF(M213&lt;=0.005,"Paid",IF(N(L213)&gt;0,IF(TODAY()&gt;J213,"Partial · overdue","Partially paid"),IF(TODAY()&gt;J213,"Overdue",IF(J213-TODAY()&lt;=7,"Due soon","Open")))))</f>
        <v/>
      </c>
      <c r="O213" s="28">
        <f>IF(OR(I213="",M213&lt;=0.005),"",MAX(0,TODAY()-J213))</f>
        <v/>
      </c>
      <c r="P213" s="28">
        <f>IF(OR(K213="",D213=""),"",K213-D213)</f>
        <v/>
      </c>
    </row>
    <row r="214" hidden="1">
      <c r="B214" s="13" t="n"/>
      <c r="C214" s="13" t="n"/>
      <c r="D214" s="57" t="n"/>
      <c r="E214" s="13" t="n"/>
      <c r="F214" s="58" t="n"/>
      <c r="G214" s="15" t="n"/>
      <c r="H214" s="55">
        <f>IF(F214="","",F214*IF(G214="",Settings!$C$10,G214))</f>
        <v/>
      </c>
      <c r="I214" s="55">
        <f>IF(F214="","",F214+H214)</f>
        <v/>
      </c>
      <c r="J214" s="59">
        <f>IF(D214="","",D214+IFERROR(INDEX(Clients!$G$7:$G$106,MATCH(C214,Clients!$B$7:$B$106,0))+0,Settings!$C$9))</f>
        <v/>
      </c>
      <c r="K214" s="57" t="n"/>
      <c r="L214" s="58" t="n"/>
      <c r="M214" s="55">
        <f>IF(I214="","",I214-N(L214))</f>
        <v/>
      </c>
      <c r="N214" s="7">
        <f>IF(I214="","",IF(M214&lt;=0.005,"Paid",IF(N(L214)&gt;0,IF(TODAY()&gt;J214,"Partial · overdue","Partially paid"),IF(TODAY()&gt;J214,"Overdue",IF(J214-TODAY()&lt;=7,"Due soon","Open")))))</f>
        <v/>
      </c>
      <c r="O214" s="28">
        <f>IF(OR(I214="",M214&lt;=0.005),"",MAX(0,TODAY()-J214))</f>
        <v/>
      </c>
      <c r="P214" s="28">
        <f>IF(OR(K214="",D214=""),"",K214-D214)</f>
        <v/>
      </c>
    </row>
    <row r="215" hidden="1">
      <c r="B215" s="13" t="n"/>
      <c r="C215" s="13" t="n"/>
      <c r="D215" s="57" t="n"/>
      <c r="E215" s="13" t="n"/>
      <c r="F215" s="58" t="n"/>
      <c r="G215" s="15" t="n"/>
      <c r="H215" s="55">
        <f>IF(F215="","",F215*IF(G215="",Settings!$C$10,G215))</f>
        <v/>
      </c>
      <c r="I215" s="55">
        <f>IF(F215="","",F215+H215)</f>
        <v/>
      </c>
      <c r="J215" s="59">
        <f>IF(D215="","",D215+IFERROR(INDEX(Clients!$G$7:$G$106,MATCH(C215,Clients!$B$7:$B$106,0))+0,Settings!$C$9))</f>
        <v/>
      </c>
      <c r="K215" s="57" t="n"/>
      <c r="L215" s="58" t="n"/>
      <c r="M215" s="55">
        <f>IF(I215="","",I215-N(L215))</f>
        <v/>
      </c>
      <c r="N215" s="7">
        <f>IF(I215="","",IF(M215&lt;=0.005,"Paid",IF(N(L215)&gt;0,IF(TODAY()&gt;J215,"Partial · overdue","Partially paid"),IF(TODAY()&gt;J215,"Overdue",IF(J215-TODAY()&lt;=7,"Due soon","Open")))))</f>
        <v/>
      </c>
      <c r="O215" s="28">
        <f>IF(OR(I215="",M215&lt;=0.005),"",MAX(0,TODAY()-J215))</f>
        <v/>
      </c>
      <c r="P215" s="28">
        <f>IF(OR(K215="",D215=""),"",K215-D215)</f>
        <v/>
      </c>
    </row>
    <row r="216" hidden="1">
      <c r="B216" s="13" t="n"/>
      <c r="C216" s="13" t="n"/>
      <c r="D216" s="57" t="n"/>
      <c r="E216" s="13" t="n"/>
      <c r="F216" s="58" t="n"/>
      <c r="G216" s="15" t="n"/>
      <c r="H216" s="55">
        <f>IF(F216="","",F216*IF(G216="",Settings!$C$10,G216))</f>
        <v/>
      </c>
      <c r="I216" s="55">
        <f>IF(F216="","",F216+H216)</f>
        <v/>
      </c>
      <c r="J216" s="59">
        <f>IF(D216="","",D216+IFERROR(INDEX(Clients!$G$7:$G$106,MATCH(C216,Clients!$B$7:$B$106,0))+0,Settings!$C$9))</f>
        <v/>
      </c>
      <c r="K216" s="57" t="n"/>
      <c r="L216" s="58" t="n"/>
      <c r="M216" s="55">
        <f>IF(I216="","",I216-N(L216))</f>
        <v/>
      </c>
      <c r="N216" s="7">
        <f>IF(I216="","",IF(M216&lt;=0.005,"Paid",IF(N(L216)&gt;0,IF(TODAY()&gt;J216,"Partial · overdue","Partially paid"),IF(TODAY()&gt;J216,"Overdue",IF(J216-TODAY()&lt;=7,"Due soon","Open")))))</f>
        <v/>
      </c>
      <c r="O216" s="28">
        <f>IF(OR(I216="",M216&lt;=0.005),"",MAX(0,TODAY()-J216))</f>
        <v/>
      </c>
      <c r="P216" s="28">
        <f>IF(OR(K216="",D216=""),"",K216-D216)</f>
        <v/>
      </c>
    </row>
    <row r="217" hidden="1">
      <c r="B217" s="13" t="n"/>
      <c r="C217" s="13" t="n"/>
      <c r="D217" s="57" t="n"/>
      <c r="E217" s="13" t="n"/>
      <c r="F217" s="58" t="n"/>
      <c r="G217" s="15" t="n"/>
      <c r="H217" s="55">
        <f>IF(F217="","",F217*IF(G217="",Settings!$C$10,G217))</f>
        <v/>
      </c>
      <c r="I217" s="55">
        <f>IF(F217="","",F217+H217)</f>
        <v/>
      </c>
      <c r="J217" s="59">
        <f>IF(D217="","",D217+IFERROR(INDEX(Clients!$G$7:$G$106,MATCH(C217,Clients!$B$7:$B$106,0))+0,Settings!$C$9))</f>
        <v/>
      </c>
      <c r="K217" s="57" t="n"/>
      <c r="L217" s="58" t="n"/>
      <c r="M217" s="55">
        <f>IF(I217="","",I217-N(L217))</f>
        <v/>
      </c>
      <c r="N217" s="7">
        <f>IF(I217="","",IF(M217&lt;=0.005,"Paid",IF(N(L217)&gt;0,IF(TODAY()&gt;J217,"Partial · overdue","Partially paid"),IF(TODAY()&gt;J217,"Overdue",IF(J217-TODAY()&lt;=7,"Due soon","Open")))))</f>
        <v/>
      </c>
      <c r="O217" s="28">
        <f>IF(OR(I217="",M217&lt;=0.005),"",MAX(0,TODAY()-J217))</f>
        <v/>
      </c>
      <c r="P217" s="28">
        <f>IF(OR(K217="",D217=""),"",K217-D217)</f>
        <v/>
      </c>
    </row>
    <row r="218" hidden="1">
      <c r="B218" s="13" t="n"/>
      <c r="C218" s="13" t="n"/>
      <c r="D218" s="57" t="n"/>
      <c r="E218" s="13" t="n"/>
      <c r="F218" s="58" t="n"/>
      <c r="G218" s="15" t="n"/>
      <c r="H218" s="55">
        <f>IF(F218="","",F218*IF(G218="",Settings!$C$10,G218))</f>
        <v/>
      </c>
      <c r="I218" s="55">
        <f>IF(F218="","",F218+H218)</f>
        <v/>
      </c>
      <c r="J218" s="59">
        <f>IF(D218="","",D218+IFERROR(INDEX(Clients!$G$7:$G$106,MATCH(C218,Clients!$B$7:$B$106,0))+0,Settings!$C$9))</f>
        <v/>
      </c>
      <c r="K218" s="57" t="n"/>
      <c r="L218" s="58" t="n"/>
      <c r="M218" s="55">
        <f>IF(I218="","",I218-N(L218))</f>
        <v/>
      </c>
      <c r="N218" s="7">
        <f>IF(I218="","",IF(M218&lt;=0.005,"Paid",IF(N(L218)&gt;0,IF(TODAY()&gt;J218,"Partial · overdue","Partially paid"),IF(TODAY()&gt;J218,"Overdue",IF(J218-TODAY()&lt;=7,"Due soon","Open")))))</f>
        <v/>
      </c>
      <c r="O218" s="28">
        <f>IF(OR(I218="",M218&lt;=0.005),"",MAX(0,TODAY()-J218))</f>
        <v/>
      </c>
      <c r="P218" s="28">
        <f>IF(OR(K218="",D218=""),"",K218-D218)</f>
        <v/>
      </c>
    </row>
    <row r="219" hidden="1">
      <c r="B219" s="13" t="n"/>
      <c r="C219" s="13" t="n"/>
      <c r="D219" s="57" t="n"/>
      <c r="E219" s="13" t="n"/>
      <c r="F219" s="58" t="n"/>
      <c r="G219" s="15" t="n"/>
      <c r="H219" s="55">
        <f>IF(F219="","",F219*IF(G219="",Settings!$C$10,G219))</f>
        <v/>
      </c>
      <c r="I219" s="55">
        <f>IF(F219="","",F219+H219)</f>
        <v/>
      </c>
      <c r="J219" s="59">
        <f>IF(D219="","",D219+IFERROR(INDEX(Clients!$G$7:$G$106,MATCH(C219,Clients!$B$7:$B$106,0))+0,Settings!$C$9))</f>
        <v/>
      </c>
      <c r="K219" s="57" t="n"/>
      <c r="L219" s="58" t="n"/>
      <c r="M219" s="55">
        <f>IF(I219="","",I219-N(L219))</f>
        <v/>
      </c>
      <c r="N219" s="7">
        <f>IF(I219="","",IF(M219&lt;=0.005,"Paid",IF(N(L219)&gt;0,IF(TODAY()&gt;J219,"Partial · overdue","Partially paid"),IF(TODAY()&gt;J219,"Overdue",IF(J219-TODAY()&lt;=7,"Due soon","Open")))))</f>
        <v/>
      </c>
      <c r="O219" s="28">
        <f>IF(OR(I219="",M219&lt;=0.005),"",MAX(0,TODAY()-J219))</f>
        <v/>
      </c>
      <c r="P219" s="28">
        <f>IF(OR(K219="",D219=""),"",K219-D219)</f>
        <v/>
      </c>
    </row>
    <row r="220" hidden="1">
      <c r="B220" s="13" t="n"/>
      <c r="C220" s="13" t="n"/>
      <c r="D220" s="57" t="n"/>
      <c r="E220" s="13" t="n"/>
      <c r="F220" s="58" t="n"/>
      <c r="G220" s="15" t="n"/>
      <c r="H220" s="55">
        <f>IF(F220="","",F220*IF(G220="",Settings!$C$10,G220))</f>
        <v/>
      </c>
      <c r="I220" s="55">
        <f>IF(F220="","",F220+H220)</f>
        <v/>
      </c>
      <c r="J220" s="59">
        <f>IF(D220="","",D220+IFERROR(INDEX(Clients!$G$7:$G$106,MATCH(C220,Clients!$B$7:$B$106,0))+0,Settings!$C$9))</f>
        <v/>
      </c>
      <c r="K220" s="57" t="n"/>
      <c r="L220" s="58" t="n"/>
      <c r="M220" s="55">
        <f>IF(I220="","",I220-N(L220))</f>
        <v/>
      </c>
      <c r="N220" s="7">
        <f>IF(I220="","",IF(M220&lt;=0.005,"Paid",IF(N(L220)&gt;0,IF(TODAY()&gt;J220,"Partial · overdue","Partially paid"),IF(TODAY()&gt;J220,"Overdue",IF(J220-TODAY()&lt;=7,"Due soon","Open")))))</f>
        <v/>
      </c>
      <c r="O220" s="28">
        <f>IF(OR(I220="",M220&lt;=0.005),"",MAX(0,TODAY()-J220))</f>
        <v/>
      </c>
      <c r="P220" s="28">
        <f>IF(OR(K220="",D220=""),"",K220-D220)</f>
        <v/>
      </c>
    </row>
    <row r="221" hidden="1">
      <c r="B221" s="13" t="n"/>
      <c r="C221" s="13" t="n"/>
      <c r="D221" s="57" t="n"/>
      <c r="E221" s="13" t="n"/>
      <c r="F221" s="58" t="n"/>
      <c r="G221" s="15" t="n"/>
      <c r="H221" s="55">
        <f>IF(F221="","",F221*IF(G221="",Settings!$C$10,G221))</f>
        <v/>
      </c>
      <c r="I221" s="55">
        <f>IF(F221="","",F221+H221)</f>
        <v/>
      </c>
      <c r="J221" s="59">
        <f>IF(D221="","",D221+IFERROR(INDEX(Clients!$G$7:$G$106,MATCH(C221,Clients!$B$7:$B$106,0))+0,Settings!$C$9))</f>
        <v/>
      </c>
      <c r="K221" s="57" t="n"/>
      <c r="L221" s="58" t="n"/>
      <c r="M221" s="55">
        <f>IF(I221="","",I221-N(L221))</f>
        <v/>
      </c>
      <c r="N221" s="7">
        <f>IF(I221="","",IF(M221&lt;=0.005,"Paid",IF(N(L221)&gt;0,IF(TODAY()&gt;J221,"Partial · overdue","Partially paid"),IF(TODAY()&gt;J221,"Overdue",IF(J221-TODAY()&lt;=7,"Due soon","Open")))))</f>
        <v/>
      </c>
      <c r="O221" s="28">
        <f>IF(OR(I221="",M221&lt;=0.005),"",MAX(0,TODAY()-J221))</f>
        <v/>
      </c>
      <c r="P221" s="28">
        <f>IF(OR(K221="",D221=""),"",K221-D221)</f>
        <v/>
      </c>
    </row>
    <row r="222" hidden="1">
      <c r="B222" s="13" t="n"/>
      <c r="C222" s="13" t="n"/>
      <c r="D222" s="57" t="n"/>
      <c r="E222" s="13" t="n"/>
      <c r="F222" s="58" t="n"/>
      <c r="G222" s="15" t="n"/>
      <c r="H222" s="55">
        <f>IF(F222="","",F222*IF(G222="",Settings!$C$10,G222))</f>
        <v/>
      </c>
      <c r="I222" s="55">
        <f>IF(F222="","",F222+H222)</f>
        <v/>
      </c>
      <c r="J222" s="59">
        <f>IF(D222="","",D222+IFERROR(INDEX(Clients!$G$7:$G$106,MATCH(C222,Clients!$B$7:$B$106,0))+0,Settings!$C$9))</f>
        <v/>
      </c>
      <c r="K222" s="57" t="n"/>
      <c r="L222" s="58" t="n"/>
      <c r="M222" s="55">
        <f>IF(I222="","",I222-N(L222))</f>
        <v/>
      </c>
      <c r="N222" s="7">
        <f>IF(I222="","",IF(M222&lt;=0.005,"Paid",IF(N(L222)&gt;0,IF(TODAY()&gt;J222,"Partial · overdue","Partially paid"),IF(TODAY()&gt;J222,"Overdue",IF(J222-TODAY()&lt;=7,"Due soon","Open")))))</f>
        <v/>
      </c>
      <c r="O222" s="28">
        <f>IF(OR(I222="",M222&lt;=0.005),"",MAX(0,TODAY()-J222))</f>
        <v/>
      </c>
      <c r="P222" s="28">
        <f>IF(OR(K222="",D222=""),"",K222-D222)</f>
        <v/>
      </c>
    </row>
    <row r="223" hidden="1">
      <c r="B223" s="13" t="n"/>
      <c r="C223" s="13" t="n"/>
      <c r="D223" s="57" t="n"/>
      <c r="E223" s="13" t="n"/>
      <c r="F223" s="58" t="n"/>
      <c r="G223" s="15" t="n"/>
      <c r="H223" s="55">
        <f>IF(F223="","",F223*IF(G223="",Settings!$C$10,G223))</f>
        <v/>
      </c>
      <c r="I223" s="55">
        <f>IF(F223="","",F223+H223)</f>
        <v/>
      </c>
      <c r="J223" s="59">
        <f>IF(D223="","",D223+IFERROR(INDEX(Clients!$G$7:$G$106,MATCH(C223,Clients!$B$7:$B$106,0))+0,Settings!$C$9))</f>
        <v/>
      </c>
      <c r="K223" s="57" t="n"/>
      <c r="L223" s="58" t="n"/>
      <c r="M223" s="55">
        <f>IF(I223="","",I223-N(L223))</f>
        <v/>
      </c>
      <c r="N223" s="7">
        <f>IF(I223="","",IF(M223&lt;=0.005,"Paid",IF(N(L223)&gt;0,IF(TODAY()&gt;J223,"Partial · overdue","Partially paid"),IF(TODAY()&gt;J223,"Overdue",IF(J223-TODAY()&lt;=7,"Due soon","Open")))))</f>
        <v/>
      </c>
      <c r="O223" s="28">
        <f>IF(OR(I223="",M223&lt;=0.005),"",MAX(0,TODAY()-J223))</f>
        <v/>
      </c>
      <c r="P223" s="28">
        <f>IF(OR(K223="",D223=""),"",K223-D223)</f>
        <v/>
      </c>
    </row>
    <row r="224" hidden="1">
      <c r="B224" s="13" t="n"/>
      <c r="C224" s="13" t="n"/>
      <c r="D224" s="57" t="n"/>
      <c r="E224" s="13" t="n"/>
      <c r="F224" s="58" t="n"/>
      <c r="G224" s="15" t="n"/>
      <c r="H224" s="55">
        <f>IF(F224="","",F224*IF(G224="",Settings!$C$10,G224))</f>
        <v/>
      </c>
      <c r="I224" s="55">
        <f>IF(F224="","",F224+H224)</f>
        <v/>
      </c>
      <c r="J224" s="59">
        <f>IF(D224="","",D224+IFERROR(INDEX(Clients!$G$7:$G$106,MATCH(C224,Clients!$B$7:$B$106,0))+0,Settings!$C$9))</f>
        <v/>
      </c>
      <c r="K224" s="57" t="n"/>
      <c r="L224" s="58" t="n"/>
      <c r="M224" s="55">
        <f>IF(I224="","",I224-N(L224))</f>
        <v/>
      </c>
      <c r="N224" s="7">
        <f>IF(I224="","",IF(M224&lt;=0.005,"Paid",IF(N(L224)&gt;0,IF(TODAY()&gt;J224,"Partial · overdue","Partially paid"),IF(TODAY()&gt;J224,"Overdue",IF(J224-TODAY()&lt;=7,"Due soon","Open")))))</f>
        <v/>
      </c>
      <c r="O224" s="28">
        <f>IF(OR(I224="",M224&lt;=0.005),"",MAX(0,TODAY()-J224))</f>
        <v/>
      </c>
      <c r="P224" s="28">
        <f>IF(OR(K224="",D224=""),"",K224-D224)</f>
        <v/>
      </c>
    </row>
    <row r="225" hidden="1">
      <c r="B225" s="13" t="n"/>
      <c r="C225" s="13" t="n"/>
      <c r="D225" s="57" t="n"/>
      <c r="E225" s="13" t="n"/>
      <c r="F225" s="58" t="n"/>
      <c r="G225" s="15" t="n"/>
      <c r="H225" s="55">
        <f>IF(F225="","",F225*IF(G225="",Settings!$C$10,G225))</f>
        <v/>
      </c>
      <c r="I225" s="55">
        <f>IF(F225="","",F225+H225)</f>
        <v/>
      </c>
      <c r="J225" s="59">
        <f>IF(D225="","",D225+IFERROR(INDEX(Clients!$G$7:$G$106,MATCH(C225,Clients!$B$7:$B$106,0))+0,Settings!$C$9))</f>
        <v/>
      </c>
      <c r="K225" s="57" t="n"/>
      <c r="L225" s="58" t="n"/>
      <c r="M225" s="55">
        <f>IF(I225="","",I225-N(L225))</f>
        <v/>
      </c>
      <c r="N225" s="7">
        <f>IF(I225="","",IF(M225&lt;=0.005,"Paid",IF(N(L225)&gt;0,IF(TODAY()&gt;J225,"Partial · overdue","Partially paid"),IF(TODAY()&gt;J225,"Overdue",IF(J225-TODAY()&lt;=7,"Due soon","Open")))))</f>
        <v/>
      </c>
      <c r="O225" s="28">
        <f>IF(OR(I225="",M225&lt;=0.005),"",MAX(0,TODAY()-J225))</f>
        <v/>
      </c>
      <c r="P225" s="28">
        <f>IF(OR(K225="",D225=""),"",K225-D225)</f>
        <v/>
      </c>
    </row>
    <row r="226" hidden="1">
      <c r="B226" s="13" t="n"/>
      <c r="C226" s="13" t="n"/>
      <c r="D226" s="57" t="n"/>
      <c r="E226" s="13" t="n"/>
      <c r="F226" s="58" t="n"/>
      <c r="G226" s="15" t="n"/>
      <c r="H226" s="55">
        <f>IF(F226="","",F226*IF(G226="",Settings!$C$10,G226))</f>
        <v/>
      </c>
      <c r="I226" s="55">
        <f>IF(F226="","",F226+H226)</f>
        <v/>
      </c>
      <c r="J226" s="59">
        <f>IF(D226="","",D226+IFERROR(INDEX(Clients!$G$7:$G$106,MATCH(C226,Clients!$B$7:$B$106,0))+0,Settings!$C$9))</f>
        <v/>
      </c>
      <c r="K226" s="57" t="n"/>
      <c r="L226" s="58" t="n"/>
      <c r="M226" s="55">
        <f>IF(I226="","",I226-N(L226))</f>
        <v/>
      </c>
      <c r="N226" s="7">
        <f>IF(I226="","",IF(M226&lt;=0.005,"Paid",IF(N(L226)&gt;0,IF(TODAY()&gt;J226,"Partial · overdue","Partially paid"),IF(TODAY()&gt;J226,"Overdue",IF(J226-TODAY()&lt;=7,"Due soon","Open")))))</f>
        <v/>
      </c>
      <c r="O226" s="28">
        <f>IF(OR(I226="",M226&lt;=0.005),"",MAX(0,TODAY()-J226))</f>
        <v/>
      </c>
      <c r="P226" s="28">
        <f>IF(OR(K226="",D226=""),"",K226-D226)</f>
        <v/>
      </c>
    </row>
    <row r="227" hidden="1">
      <c r="B227" s="13" t="n"/>
      <c r="C227" s="13" t="n"/>
      <c r="D227" s="57" t="n"/>
      <c r="E227" s="13" t="n"/>
      <c r="F227" s="58" t="n"/>
      <c r="G227" s="15" t="n"/>
      <c r="H227" s="55">
        <f>IF(F227="","",F227*IF(G227="",Settings!$C$10,G227))</f>
        <v/>
      </c>
      <c r="I227" s="55">
        <f>IF(F227="","",F227+H227)</f>
        <v/>
      </c>
      <c r="J227" s="59">
        <f>IF(D227="","",D227+IFERROR(INDEX(Clients!$G$7:$G$106,MATCH(C227,Clients!$B$7:$B$106,0))+0,Settings!$C$9))</f>
        <v/>
      </c>
      <c r="K227" s="57" t="n"/>
      <c r="L227" s="58" t="n"/>
      <c r="M227" s="55">
        <f>IF(I227="","",I227-N(L227))</f>
        <v/>
      </c>
      <c r="N227" s="7">
        <f>IF(I227="","",IF(M227&lt;=0.005,"Paid",IF(N(L227)&gt;0,IF(TODAY()&gt;J227,"Partial · overdue","Partially paid"),IF(TODAY()&gt;J227,"Overdue",IF(J227-TODAY()&lt;=7,"Due soon","Open")))))</f>
        <v/>
      </c>
      <c r="O227" s="28">
        <f>IF(OR(I227="",M227&lt;=0.005),"",MAX(0,TODAY()-J227))</f>
        <v/>
      </c>
      <c r="P227" s="28">
        <f>IF(OR(K227="",D227=""),"",K227-D227)</f>
        <v/>
      </c>
    </row>
    <row r="228" hidden="1">
      <c r="B228" s="13" t="n"/>
      <c r="C228" s="13" t="n"/>
      <c r="D228" s="57" t="n"/>
      <c r="E228" s="13" t="n"/>
      <c r="F228" s="58" t="n"/>
      <c r="G228" s="15" t="n"/>
      <c r="H228" s="55">
        <f>IF(F228="","",F228*IF(G228="",Settings!$C$10,G228))</f>
        <v/>
      </c>
      <c r="I228" s="55">
        <f>IF(F228="","",F228+H228)</f>
        <v/>
      </c>
      <c r="J228" s="59">
        <f>IF(D228="","",D228+IFERROR(INDEX(Clients!$G$7:$G$106,MATCH(C228,Clients!$B$7:$B$106,0))+0,Settings!$C$9))</f>
        <v/>
      </c>
      <c r="K228" s="57" t="n"/>
      <c r="L228" s="58" t="n"/>
      <c r="M228" s="55">
        <f>IF(I228="","",I228-N(L228))</f>
        <v/>
      </c>
      <c r="N228" s="7">
        <f>IF(I228="","",IF(M228&lt;=0.005,"Paid",IF(N(L228)&gt;0,IF(TODAY()&gt;J228,"Partial · overdue","Partially paid"),IF(TODAY()&gt;J228,"Overdue",IF(J228-TODAY()&lt;=7,"Due soon","Open")))))</f>
        <v/>
      </c>
      <c r="O228" s="28">
        <f>IF(OR(I228="",M228&lt;=0.005),"",MAX(0,TODAY()-J228))</f>
        <v/>
      </c>
      <c r="P228" s="28">
        <f>IF(OR(K228="",D228=""),"",K228-D228)</f>
        <v/>
      </c>
    </row>
    <row r="229" hidden="1">
      <c r="B229" s="13" t="n"/>
      <c r="C229" s="13" t="n"/>
      <c r="D229" s="57" t="n"/>
      <c r="E229" s="13" t="n"/>
      <c r="F229" s="58" t="n"/>
      <c r="G229" s="15" t="n"/>
      <c r="H229" s="55">
        <f>IF(F229="","",F229*IF(G229="",Settings!$C$10,G229))</f>
        <v/>
      </c>
      <c r="I229" s="55">
        <f>IF(F229="","",F229+H229)</f>
        <v/>
      </c>
      <c r="J229" s="59">
        <f>IF(D229="","",D229+IFERROR(INDEX(Clients!$G$7:$G$106,MATCH(C229,Clients!$B$7:$B$106,0))+0,Settings!$C$9))</f>
        <v/>
      </c>
      <c r="K229" s="57" t="n"/>
      <c r="L229" s="58" t="n"/>
      <c r="M229" s="55">
        <f>IF(I229="","",I229-N(L229))</f>
        <v/>
      </c>
      <c r="N229" s="7">
        <f>IF(I229="","",IF(M229&lt;=0.005,"Paid",IF(N(L229)&gt;0,IF(TODAY()&gt;J229,"Partial · overdue","Partially paid"),IF(TODAY()&gt;J229,"Overdue",IF(J229-TODAY()&lt;=7,"Due soon","Open")))))</f>
        <v/>
      </c>
      <c r="O229" s="28">
        <f>IF(OR(I229="",M229&lt;=0.005),"",MAX(0,TODAY()-J229))</f>
        <v/>
      </c>
      <c r="P229" s="28">
        <f>IF(OR(K229="",D229=""),"",K229-D229)</f>
        <v/>
      </c>
    </row>
    <row r="230" hidden="1">
      <c r="B230" s="13" t="n"/>
      <c r="C230" s="13" t="n"/>
      <c r="D230" s="57" t="n"/>
      <c r="E230" s="13" t="n"/>
      <c r="F230" s="58" t="n"/>
      <c r="G230" s="15" t="n"/>
      <c r="H230" s="55">
        <f>IF(F230="","",F230*IF(G230="",Settings!$C$10,G230))</f>
        <v/>
      </c>
      <c r="I230" s="55">
        <f>IF(F230="","",F230+H230)</f>
        <v/>
      </c>
      <c r="J230" s="59">
        <f>IF(D230="","",D230+IFERROR(INDEX(Clients!$G$7:$G$106,MATCH(C230,Clients!$B$7:$B$106,0))+0,Settings!$C$9))</f>
        <v/>
      </c>
      <c r="K230" s="57" t="n"/>
      <c r="L230" s="58" t="n"/>
      <c r="M230" s="55">
        <f>IF(I230="","",I230-N(L230))</f>
        <v/>
      </c>
      <c r="N230" s="7">
        <f>IF(I230="","",IF(M230&lt;=0.005,"Paid",IF(N(L230)&gt;0,IF(TODAY()&gt;J230,"Partial · overdue","Partially paid"),IF(TODAY()&gt;J230,"Overdue",IF(J230-TODAY()&lt;=7,"Due soon","Open")))))</f>
        <v/>
      </c>
      <c r="O230" s="28">
        <f>IF(OR(I230="",M230&lt;=0.005),"",MAX(0,TODAY()-J230))</f>
        <v/>
      </c>
      <c r="P230" s="28">
        <f>IF(OR(K230="",D230=""),"",K230-D230)</f>
        <v/>
      </c>
    </row>
    <row r="231" hidden="1">
      <c r="B231" s="13" t="n"/>
      <c r="C231" s="13" t="n"/>
      <c r="D231" s="57" t="n"/>
      <c r="E231" s="13" t="n"/>
      <c r="F231" s="58" t="n"/>
      <c r="G231" s="15" t="n"/>
      <c r="H231" s="55">
        <f>IF(F231="","",F231*IF(G231="",Settings!$C$10,G231))</f>
        <v/>
      </c>
      <c r="I231" s="55">
        <f>IF(F231="","",F231+H231)</f>
        <v/>
      </c>
      <c r="J231" s="59">
        <f>IF(D231="","",D231+IFERROR(INDEX(Clients!$G$7:$G$106,MATCH(C231,Clients!$B$7:$B$106,0))+0,Settings!$C$9))</f>
        <v/>
      </c>
      <c r="K231" s="57" t="n"/>
      <c r="L231" s="58" t="n"/>
      <c r="M231" s="55">
        <f>IF(I231="","",I231-N(L231))</f>
        <v/>
      </c>
      <c r="N231" s="7">
        <f>IF(I231="","",IF(M231&lt;=0.005,"Paid",IF(N(L231)&gt;0,IF(TODAY()&gt;J231,"Partial · overdue","Partially paid"),IF(TODAY()&gt;J231,"Overdue",IF(J231-TODAY()&lt;=7,"Due soon","Open")))))</f>
        <v/>
      </c>
      <c r="O231" s="28">
        <f>IF(OR(I231="",M231&lt;=0.005),"",MAX(0,TODAY()-J231))</f>
        <v/>
      </c>
      <c r="P231" s="28">
        <f>IF(OR(K231="",D231=""),"",K231-D231)</f>
        <v/>
      </c>
    </row>
    <row r="232" hidden="1">
      <c r="B232" s="13" t="n"/>
      <c r="C232" s="13" t="n"/>
      <c r="D232" s="57" t="n"/>
      <c r="E232" s="13" t="n"/>
      <c r="F232" s="58" t="n"/>
      <c r="G232" s="15" t="n"/>
      <c r="H232" s="55">
        <f>IF(F232="","",F232*IF(G232="",Settings!$C$10,G232))</f>
        <v/>
      </c>
      <c r="I232" s="55">
        <f>IF(F232="","",F232+H232)</f>
        <v/>
      </c>
      <c r="J232" s="59">
        <f>IF(D232="","",D232+IFERROR(INDEX(Clients!$G$7:$G$106,MATCH(C232,Clients!$B$7:$B$106,0))+0,Settings!$C$9))</f>
        <v/>
      </c>
      <c r="K232" s="57" t="n"/>
      <c r="L232" s="58" t="n"/>
      <c r="M232" s="55">
        <f>IF(I232="","",I232-N(L232))</f>
        <v/>
      </c>
      <c r="N232" s="7">
        <f>IF(I232="","",IF(M232&lt;=0.005,"Paid",IF(N(L232)&gt;0,IF(TODAY()&gt;J232,"Partial · overdue","Partially paid"),IF(TODAY()&gt;J232,"Overdue",IF(J232-TODAY()&lt;=7,"Due soon","Open")))))</f>
        <v/>
      </c>
      <c r="O232" s="28">
        <f>IF(OR(I232="",M232&lt;=0.005),"",MAX(0,TODAY()-J232))</f>
        <v/>
      </c>
      <c r="P232" s="28">
        <f>IF(OR(K232="",D232=""),"",K232-D232)</f>
        <v/>
      </c>
    </row>
    <row r="233" hidden="1">
      <c r="B233" s="13" t="n"/>
      <c r="C233" s="13" t="n"/>
      <c r="D233" s="57" t="n"/>
      <c r="E233" s="13" t="n"/>
      <c r="F233" s="58" t="n"/>
      <c r="G233" s="15" t="n"/>
      <c r="H233" s="55">
        <f>IF(F233="","",F233*IF(G233="",Settings!$C$10,G233))</f>
        <v/>
      </c>
      <c r="I233" s="55">
        <f>IF(F233="","",F233+H233)</f>
        <v/>
      </c>
      <c r="J233" s="59">
        <f>IF(D233="","",D233+IFERROR(INDEX(Clients!$G$7:$G$106,MATCH(C233,Clients!$B$7:$B$106,0))+0,Settings!$C$9))</f>
        <v/>
      </c>
      <c r="K233" s="57" t="n"/>
      <c r="L233" s="58" t="n"/>
      <c r="M233" s="55">
        <f>IF(I233="","",I233-N(L233))</f>
        <v/>
      </c>
      <c r="N233" s="7">
        <f>IF(I233="","",IF(M233&lt;=0.005,"Paid",IF(N(L233)&gt;0,IF(TODAY()&gt;J233,"Partial · overdue","Partially paid"),IF(TODAY()&gt;J233,"Overdue",IF(J233-TODAY()&lt;=7,"Due soon","Open")))))</f>
        <v/>
      </c>
      <c r="O233" s="28">
        <f>IF(OR(I233="",M233&lt;=0.005),"",MAX(0,TODAY()-J233))</f>
        <v/>
      </c>
      <c r="P233" s="28">
        <f>IF(OR(K233="",D233=""),"",K233-D233)</f>
        <v/>
      </c>
    </row>
    <row r="234" hidden="1">
      <c r="B234" s="13" t="n"/>
      <c r="C234" s="13" t="n"/>
      <c r="D234" s="57" t="n"/>
      <c r="E234" s="13" t="n"/>
      <c r="F234" s="58" t="n"/>
      <c r="G234" s="15" t="n"/>
      <c r="H234" s="55">
        <f>IF(F234="","",F234*IF(G234="",Settings!$C$10,G234))</f>
        <v/>
      </c>
      <c r="I234" s="55">
        <f>IF(F234="","",F234+H234)</f>
        <v/>
      </c>
      <c r="J234" s="59">
        <f>IF(D234="","",D234+IFERROR(INDEX(Clients!$G$7:$G$106,MATCH(C234,Clients!$B$7:$B$106,0))+0,Settings!$C$9))</f>
        <v/>
      </c>
      <c r="K234" s="57" t="n"/>
      <c r="L234" s="58" t="n"/>
      <c r="M234" s="55">
        <f>IF(I234="","",I234-N(L234))</f>
        <v/>
      </c>
      <c r="N234" s="7">
        <f>IF(I234="","",IF(M234&lt;=0.005,"Paid",IF(N(L234)&gt;0,IF(TODAY()&gt;J234,"Partial · overdue","Partially paid"),IF(TODAY()&gt;J234,"Overdue",IF(J234-TODAY()&lt;=7,"Due soon","Open")))))</f>
        <v/>
      </c>
      <c r="O234" s="28">
        <f>IF(OR(I234="",M234&lt;=0.005),"",MAX(0,TODAY()-J234))</f>
        <v/>
      </c>
      <c r="P234" s="28">
        <f>IF(OR(K234="",D234=""),"",K234-D234)</f>
        <v/>
      </c>
    </row>
    <row r="235" hidden="1">
      <c r="B235" s="13" t="n"/>
      <c r="C235" s="13" t="n"/>
      <c r="D235" s="57" t="n"/>
      <c r="E235" s="13" t="n"/>
      <c r="F235" s="58" t="n"/>
      <c r="G235" s="15" t="n"/>
      <c r="H235" s="55">
        <f>IF(F235="","",F235*IF(G235="",Settings!$C$10,G235))</f>
        <v/>
      </c>
      <c r="I235" s="55">
        <f>IF(F235="","",F235+H235)</f>
        <v/>
      </c>
      <c r="J235" s="59">
        <f>IF(D235="","",D235+IFERROR(INDEX(Clients!$G$7:$G$106,MATCH(C235,Clients!$B$7:$B$106,0))+0,Settings!$C$9))</f>
        <v/>
      </c>
      <c r="K235" s="57" t="n"/>
      <c r="L235" s="58" t="n"/>
      <c r="M235" s="55">
        <f>IF(I235="","",I235-N(L235))</f>
        <v/>
      </c>
      <c r="N235" s="7">
        <f>IF(I235="","",IF(M235&lt;=0.005,"Paid",IF(N(L235)&gt;0,IF(TODAY()&gt;J235,"Partial · overdue","Partially paid"),IF(TODAY()&gt;J235,"Overdue",IF(J235-TODAY()&lt;=7,"Due soon","Open")))))</f>
        <v/>
      </c>
      <c r="O235" s="28">
        <f>IF(OR(I235="",M235&lt;=0.005),"",MAX(0,TODAY()-J235))</f>
        <v/>
      </c>
      <c r="P235" s="28">
        <f>IF(OR(K235="",D235=""),"",K235-D235)</f>
        <v/>
      </c>
    </row>
    <row r="236" hidden="1">
      <c r="B236" s="13" t="n"/>
      <c r="C236" s="13" t="n"/>
      <c r="D236" s="57" t="n"/>
      <c r="E236" s="13" t="n"/>
      <c r="F236" s="58" t="n"/>
      <c r="G236" s="15" t="n"/>
      <c r="H236" s="55">
        <f>IF(F236="","",F236*IF(G236="",Settings!$C$10,G236))</f>
        <v/>
      </c>
      <c r="I236" s="55">
        <f>IF(F236="","",F236+H236)</f>
        <v/>
      </c>
      <c r="J236" s="59">
        <f>IF(D236="","",D236+IFERROR(INDEX(Clients!$G$7:$G$106,MATCH(C236,Clients!$B$7:$B$106,0))+0,Settings!$C$9))</f>
        <v/>
      </c>
      <c r="K236" s="57" t="n"/>
      <c r="L236" s="58" t="n"/>
      <c r="M236" s="55">
        <f>IF(I236="","",I236-N(L236))</f>
        <v/>
      </c>
      <c r="N236" s="7">
        <f>IF(I236="","",IF(M236&lt;=0.005,"Paid",IF(N(L236)&gt;0,IF(TODAY()&gt;J236,"Partial · overdue","Partially paid"),IF(TODAY()&gt;J236,"Overdue",IF(J236-TODAY()&lt;=7,"Due soon","Open")))))</f>
        <v/>
      </c>
      <c r="O236" s="28">
        <f>IF(OR(I236="",M236&lt;=0.005),"",MAX(0,TODAY()-J236))</f>
        <v/>
      </c>
      <c r="P236" s="28">
        <f>IF(OR(K236="",D236=""),"",K236-D236)</f>
        <v/>
      </c>
    </row>
    <row r="237" hidden="1">
      <c r="B237" s="13" t="n"/>
      <c r="C237" s="13" t="n"/>
      <c r="D237" s="57" t="n"/>
      <c r="E237" s="13" t="n"/>
      <c r="F237" s="58" t="n"/>
      <c r="G237" s="15" t="n"/>
      <c r="H237" s="55">
        <f>IF(F237="","",F237*IF(G237="",Settings!$C$10,G237))</f>
        <v/>
      </c>
      <c r="I237" s="55">
        <f>IF(F237="","",F237+H237)</f>
        <v/>
      </c>
      <c r="J237" s="59">
        <f>IF(D237="","",D237+IFERROR(INDEX(Clients!$G$7:$G$106,MATCH(C237,Clients!$B$7:$B$106,0))+0,Settings!$C$9))</f>
        <v/>
      </c>
      <c r="K237" s="57" t="n"/>
      <c r="L237" s="58" t="n"/>
      <c r="M237" s="55">
        <f>IF(I237="","",I237-N(L237))</f>
        <v/>
      </c>
      <c r="N237" s="7">
        <f>IF(I237="","",IF(M237&lt;=0.005,"Paid",IF(N(L237)&gt;0,IF(TODAY()&gt;J237,"Partial · overdue","Partially paid"),IF(TODAY()&gt;J237,"Overdue",IF(J237-TODAY()&lt;=7,"Due soon","Open")))))</f>
        <v/>
      </c>
      <c r="O237" s="28">
        <f>IF(OR(I237="",M237&lt;=0.005),"",MAX(0,TODAY()-J237))</f>
        <v/>
      </c>
      <c r="P237" s="28">
        <f>IF(OR(K237="",D237=""),"",K237-D237)</f>
        <v/>
      </c>
    </row>
    <row r="238" hidden="1">
      <c r="B238" s="13" t="n"/>
      <c r="C238" s="13" t="n"/>
      <c r="D238" s="57" t="n"/>
      <c r="E238" s="13" t="n"/>
      <c r="F238" s="58" t="n"/>
      <c r="G238" s="15" t="n"/>
      <c r="H238" s="55">
        <f>IF(F238="","",F238*IF(G238="",Settings!$C$10,G238))</f>
        <v/>
      </c>
      <c r="I238" s="55">
        <f>IF(F238="","",F238+H238)</f>
        <v/>
      </c>
      <c r="J238" s="59">
        <f>IF(D238="","",D238+IFERROR(INDEX(Clients!$G$7:$G$106,MATCH(C238,Clients!$B$7:$B$106,0))+0,Settings!$C$9))</f>
        <v/>
      </c>
      <c r="K238" s="57" t="n"/>
      <c r="L238" s="58" t="n"/>
      <c r="M238" s="55">
        <f>IF(I238="","",I238-N(L238))</f>
        <v/>
      </c>
      <c r="N238" s="7">
        <f>IF(I238="","",IF(M238&lt;=0.005,"Paid",IF(N(L238)&gt;0,IF(TODAY()&gt;J238,"Partial · overdue","Partially paid"),IF(TODAY()&gt;J238,"Overdue",IF(J238-TODAY()&lt;=7,"Due soon","Open")))))</f>
        <v/>
      </c>
      <c r="O238" s="28">
        <f>IF(OR(I238="",M238&lt;=0.005),"",MAX(0,TODAY()-J238))</f>
        <v/>
      </c>
      <c r="P238" s="28">
        <f>IF(OR(K238="",D238=""),"",K238-D238)</f>
        <v/>
      </c>
    </row>
    <row r="239" hidden="1">
      <c r="B239" s="13" t="n"/>
      <c r="C239" s="13" t="n"/>
      <c r="D239" s="57" t="n"/>
      <c r="E239" s="13" t="n"/>
      <c r="F239" s="58" t="n"/>
      <c r="G239" s="15" t="n"/>
      <c r="H239" s="55">
        <f>IF(F239="","",F239*IF(G239="",Settings!$C$10,G239))</f>
        <v/>
      </c>
      <c r="I239" s="55">
        <f>IF(F239="","",F239+H239)</f>
        <v/>
      </c>
      <c r="J239" s="59">
        <f>IF(D239="","",D239+IFERROR(INDEX(Clients!$G$7:$G$106,MATCH(C239,Clients!$B$7:$B$106,0))+0,Settings!$C$9))</f>
        <v/>
      </c>
      <c r="K239" s="57" t="n"/>
      <c r="L239" s="58" t="n"/>
      <c r="M239" s="55">
        <f>IF(I239="","",I239-N(L239))</f>
        <v/>
      </c>
      <c r="N239" s="7">
        <f>IF(I239="","",IF(M239&lt;=0.005,"Paid",IF(N(L239)&gt;0,IF(TODAY()&gt;J239,"Partial · overdue","Partially paid"),IF(TODAY()&gt;J239,"Overdue",IF(J239-TODAY()&lt;=7,"Due soon","Open")))))</f>
        <v/>
      </c>
      <c r="O239" s="28">
        <f>IF(OR(I239="",M239&lt;=0.005),"",MAX(0,TODAY()-J239))</f>
        <v/>
      </c>
      <c r="P239" s="28">
        <f>IF(OR(K239="",D239=""),"",K239-D239)</f>
        <v/>
      </c>
    </row>
    <row r="240" hidden="1">
      <c r="B240" s="13" t="n"/>
      <c r="C240" s="13" t="n"/>
      <c r="D240" s="57" t="n"/>
      <c r="E240" s="13" t="n"/>
      <c r="F240" s="58" t="n"/>
      <c r="G240" s="15" t="n"/>
      <c r="H240" s="55">
        <f>IF(F240="","",F240*IF(G240="",Settings!$C$10,G240))</f>
        <v/>
      </c>
      <c r="I240" s="55">
        <f>IF(F240="","",F240+H240)</f>
        <v/>
      </c>
      <c r="J240" s="59">
        <f>IF(D240="","",D240+IFERROR(INDEX(Clients!$G$7:$G$106,MATCH(C240,Clients!$B$7:$B$106,0))+0,Settings!$C$9))</f>
        <v/>
      </c>
      <c r="K240" s="57" t="n"/>
      <c r="L240" s="58" t="n"/>
      <c r="M240" s="55">
        <f>IF(I240="","",I240-N(L240))</f>
        <v/>
      </c>
      <c r="N240" s="7">
        <f>IF(I240="","",IF(M240&lt;=0.005,"Paid",IF(N(L240)&gt;0,IF(TODAY()&gt;J240,"Partial · overdue","Partially paid"),IF(TODAY()&gt;J240,"Overdue",IF(J240-TODAY()&lt;=7,"Due soon","Open")))))</f>
        <v/>
      </c>
      <c r="O240" s="28">
        <f>IF(OR(I240="",M240&lt;=0.005),"",MAX(0,TODAY()-J240))</f>
        <v/>
      </c>
      <c r="P240" s="28">
        <f>IF(OR(K240="",D240=""),"",K240-D240)</f>
        <v/>
      </c>
    </row>
    <row r="241" hidden="1">
      <c r="B241" s="13" t="n"/>
      <c r="C241" s="13" t="n"/>
      <c r="D241" s="57" t="n"/>
      <c r="E241" s="13" t="n"/>
      <c r="F241" s="58" t="n"/>
      <c r="G241" s="15" t="n"/>
      <c r="H241" s="55">
        <f>IF(F241="","",F241*IF(G241="",Settings!$C$10,G241))</f>
        <v/>
      </c>
      <c r="I241" s="55">
        <f>IF(F241="","",F241+H241)</f>
        <v/>
      </c>
      <c r="J241" s="59">
        <f>IF(D241="","",D241+IFERROR(INDEX(Clients!$G$7:$G$106,MATCH(C241,Clients!$B$7:$B$106,0))+0,Settings!$C$9))</f>
        <v/>
      </c>
      <c r="K241" s="57" t="n"/>
      <c r="L241" s="58" t="n"/>
      <c r="M241" s="55">
        <f>IF(I241="","",I241-N(L241))</f>
        <v/>
      </c>
      <c r="N241" s="7">
        <f>IF(I241="","",IF(M241&lt;=0.005,"Paid",IF(N(L241)&gt;0,IF(TODAY()&gt;J241,"Partial · overdue","Partially paid"),IF(TODAY()&gt;J241,"Overdue",IF(J241-TODAY()&lt;=7,"Due soon","Open")))))</f>
        <v/>
      </c>
      <c r="O241" s="28">
        <f>IF(OR(I241="",M241&lt;=0.005),"",MAX(0,TODAY()-J241))</f>
        <v/>
      </c>
      <c r="P241" s="28">
        <f>IF(OR(K241="",D241=""),"",K241-D241)</f>
        <v/>
      </c>
    </row>
    <row r="242" hidden="1">
      <c r="B242" s="13" t="n"/>
      <c r="C242" s="13" t="n"/>
      <c r="D242" s="57" t="n"/>
      <c r="E242" s="13" t="n"/>
      <c r="F242" s="58" t="n"/>
      <c r="G242" s="15" t="n"/>
      <c r="H242" s="55">
        <f>IF(F242="","",F242*IF(G242="",Settings!$C$10,G242))</f>
        <v/>
      </c>
      <c r="I242" s="55">
        <f>IF(F242="","",F242+H242)</f>
        <v/>
      </c>
      <c r="J242" s="59">
        <f>IF(D242="","",D242+IFERROR(INDEX(Clients!$G$7:$G$106,MATCH(C242,Clients!$B$7:$B$106,0))+0,Settings!$C$9))</f>
        <v/>
      </c>
      <c r="K242" s="57" t="n"/>
      <c r="L242" s="58" t="n"/>
      <c r="M242" s="55">
        <f>IF(I242="","",I242-N(L242))</f>
        <v/>
      </c>
      <c r="N242" s="7">
        <f>IF(I242="","",IF(M242&lt;=0.005,"Paid",IF(N(L242)&gt;0,IF(TODAY()&gt;J242,"Partial · overdue","Partially paid"),IF(TODAY()&gt;J242,"Overdue",IF(J242-TODAY()&lt;=7,"Due soon","Open")))))</f>
        <v/>
      </c>
      <c r="O242" s="28">
        <f>IF(OR(I242="",M242&lt;=0.005),"",MAX(0,TODAY()-J242))</f>
        <v/>
      </c>
      <c r="P242" s="28">
        <f>IF(OR(K242="",D242=""),"",K242-D242)</f>
        <v/>
      </c>
    </row>
    <row r="243" hidden="1">
      <c r="B243" s="13" t="n"/>
      <c r="C243" s="13" t="n"/>
      <c r="D243" s="57" t="n"/>
      <c r="E243" s="13" t="n"/>
      <c r="F243" s="58" t="n"/>
      <c r="G243" s="15" t="n"/>
      <c r="H243" s="55">
        <f>IF(F243="","",F243*IF(G243="",Settings!$C$10,G243))</f>
        <v/>
      </c>
      <c r="I243" s="55">
        <f>IF(F243="","",F243+H243)</f>
        <v/>
      </c>
      <c r="J243" s="59">
        <f>IF(D243="","",D243+IFERROR(INDEX(Clients!$G$7:$G$106,MATCH(C243,Clients!$B$7:$B$106,0))+0,Settings!$C$9))</f>
        <v/>
      </c>
      <c r="K243" s="57" t="n"/>
      <c r="L243" s="58" t="n"/>
      <c r="M243" s="55">
        <f>IF(I243="","",I243-N(L243))</f>
        <v/>
      </c>
      <c r="N243" s="7">
        <f>IF(I243="","",IF(M243&lt;=0.005,"Paid",IF(N(L243)&gt;0,IF(TODAY()&gt;J243,"Partial · overdue","Partially paid"),IF(TODAY()&gt;J243,"Overdue",IF(J243-TODAY()&lt;=7,"Due soon","Open")))))</f>
        <v/>
      </c>
      <c r="O243" s="28">
        <f>IF(OR(I243="",M243&lt;=0.005),"",MAX(0,TODAY()-J243))</f>
        <v/>
      </c>
      <c r="P243" s="28">
        <f>IF(OR(K243="",D243=""),"",K243-D243)</f>
        <v/>
      </c>
    </row>
    <row r="244" hidden="1">
      <c r="B244" s="13" t="n"/>
      <c r="C244" s="13" t="n"/>
      <c r="D244" s="57" t="n"/>
      <c r="E244" s="13" t="n"/>
      <c r="F244" s="58" t="n"/>
      <c r="G244" s="15" t="n"/>
      <c r="H244" s="55">
        <f>IF(F244="","",F244*IF(G244="",Settings!$C$10,G244))</f>
        <v/>
      </c>
      <c r="I244" s="55">
        <f>IF(F244="","",F244+H244)</f>
        <v/>
      </c>
      <c r="J244" s="59">
        <f>IF(D244="","",D244+IFERROR(INDEX(Clients!$G$7:$G$106,MATCH(C244,Clients!$B$7:$B$106,0))+0,Settings!$C$9))</f>
        <v/>
      </c>
      <c r="K244" s="57" t="n"/>
      <c r="L244" s="58" t="n"/>
      <c r="M244" s="55">
        <f>IF(I244="","",I244-N(L244))</f>
        <v/>
      </c>
      <c r="N244" s="7">
        <f>IF(I244="","",IF(M244&lt;=0.005,"Paid",IF(N(L244)&gt;0,IF(TODAY()&gt;J244,"Partial · overdue","Partially paid"),IF(TODAY()&gt;J244,"Overdue",IF(J244-TODAY()&lt;=7,"Due soon","Open")))))</f>
        <v/>
      </c>
      <c r="O244" s="28">
        <f>IF(OR(I244="",M244&lt;=0.005),"",MAX(0,TODAY()-J244))</f>
        <v/>
      </c>
      <c r="P244" s="28">
        <f>IF(OR(K244="",D244=""),"",K244-D244)</f>
        <v/>
      </c>
    </row>
    <row r="245" hidden="1">
      <c r="B245" s="13" t="n"/>
      <c r="C245" s="13" t="n"/>
      <c r="D245" s="57" t="n"/>
      <c r="E245" s="13" t="n"/>
      <c r="F245" s="58" t="n"/>
      <c r="G245" s="15" t="n"/>
      <c r="H245" s="55">
        <f>IF(F245="","",F245*IF(G245="",Settings!$C$10,G245))</f>
        <v/>
      </c>
      <c r="I245" s="55">
        <f>IF(F245="","",F245+H245)</f>
        <v/>
      </c>
      <c r="J245" s="59">
        <f>IF(D245="","",D245+IFERROR(INDEX(Clients!$G$7:$G$106,MATCH(C245,Clients!$B$7:$B$106,0))+0,Settings!$C$9))</f>
        <v/>
      </c>
      <c r="K245" s="57" t="n"/>
      <c r="L245" s="58" t="n"/>
      <c r="M245" s="55">
        <f>IF(I245="","",I245-N(L245))</f>
        <v/>
      </c>
      <c r="N245" s="7">
        <f>IF(I245="","",IF(M245&lt;=0.005,"Paid",IF(N(L245)&gt;0,IF(TODAY()&gt;J245,"Partial · overdue","Partially paid"),IF(TODAY()&gt;J245,"Overdue",IF(J245-TODAY()&lt;=7,"Due soon","Open")))))</f>
        <v/>
      </c>
      <c r="O245" s="28">
        <f>IF(OR(I245="",M245&lt;=0.005),"",MAX(0,TODAY()-J245))</f>
        <v/>
      </c>
      <c r="P245" s="28">
        <f>IF(OR(K245="",D245=""),"",K245-D245)</f>
        <v/>
      </c>
    </row>
    <row r="246" hidden="1">
      <c r="B246" s="13" t="n"/>
      <c r="C246" s="13" t="n"/>
      <c r="D246" s="57" t="n"/>
      <c r="E246" s="13" t="n"/>
      <c r="F246" s="58" t="n"/>
      <c r="G246" s="15" t="n"/>
      <c r="H246" s="55">
        <f>IF(F246="","",F246*IF(G246="",Settings!$C$10,G246))</f>
        <v/>
      </c>
      <c r="I246" s="55">
        <f>IF(F246="","",F246+H246)</f>
        <v/>
      </c>
      <c r="J246" s="59">
        <f>IF(D246="","",D246+IFERROR(INDEX(Clients!$G$7:$G$106,MATCH(C246,Clients!$B$7:$B$106,0))+0,Settings!$C$9))</f>
        <v/>
      </c>
      <c r="K246" s="57" t="n"/>
      <c r="L246" s="58" t="n"/>
      <c r="M246" s="55">
        <f>IF(I246="","",I246-N(L246))</f>
        <v/>
      </c>
      <c r="N246" s="7">
        <f>IF(I246="","",IF(M246&lt;=0.005,"Paid",IF(N(L246)&gt;0,IF(TODAY()&gt;J246,"Partial · overdue","Partially paid"),IF(TODAY()&gt;J246,"Overdue",IF(J246-TODAY()&lt;=7,"Due soon","Open")))))</f>
        <v/>
      </c>
      <c r="O246" s="28">
        <f>IF(OR(I246="",M246&lt;=0.005),"",MAX(0,TODAY()-J246))</f>
        <v/>
      </c>
      <c r="P246" s="28">
        <f>IF(OR(K246="",D246=""),"",K246-D246)</f>
        <v/>
      </c>
    </row>
    <row r="247" hidden="1">
      <c r="B247" s="13" t="n"/>
      <c r="C247" s="13" t="n"/>
      <c r="D247" s="57" t="n"/>
      <c r="E247" s="13" t="n"/>
      <c r="F247" s="58" t="n"/>
      <c r="G247" s="15" t="n"/>
      <c r="H247" s="55">
        <f>IF(F247="","",F247*IF(G247="",Settings!$C$10,G247))</f>
        <v/>
      </c>
      <c r="I247" s="55">
        <f>IF(F247="","",F247+H247)</f>
        <v/>
      </c>
      <c r="J247" s="59">
        <f>IF(D247="","",D247+IFERROR(INDEX(Clients!$G$7:$G$106,MATCH(C247,Clients!$B$7:$B$106,0))+0,Settings!$C$9))</f>
        <v/>
      </c>
      <c r="K247" s="57" t="n"/>
      <c r="L247" s="58" t="n"/>
      <c r="M247" s="55">
        <f>IF(I247="","",I247-N(L247))</f>
        <v/>
      </c>
      <c r="N247" s="7">
        <f>IF(I247="","",IF(M247&lt;=0.005,"Paid",IF(N(L247)&gt;0,IF(TODAY()&gt;J247,"Partial · overdue","Partially paid"),IF(TODAY()&gt;J247,"Overdue",IF(J247-TODAY()&lt;=7,"Due soon","Open")))))</f>
        <v/>
      </c>
      <c r="O247" s="28">
        <f>IF(OR(I247="",M247&lt;=0.005),"",MAX(0,TODAY()-J247))</f>
        <v/>
      </c>
      <c r="P247" s="28">
        <f>IF(OR(K247="",D247=""),"",K247-D247)</f>
        <v/>
      </c>
    </row>
    <row r="248" hidden="1">
      <c r="B248" s="13" t="n"/>
      <c r="C248" s="13" t="n"/>
      <c r="D248" s="57" t="n"/>
      <c r="E248" s="13" t="n"/>
      <c r="F248" s="58" t="n"/>
      <c r="G248" s="15" t="n"/>
      <c r="H248" s="55">
        <f>IF(F248="","",F248*IF(G248="",Settings!$C$10,G248))</f>
        <v/>
      </c>
      <c r="I248" s="55">
        <f>IF(F248="","",F248+H248)</f>
        <v/>
      </c>
      <c r="J248" s="59">
        <f>IF(D248="","",D248+IFERROR(INDEX(Clients!$G$7:$G$106,MATCH(C248,Clients!$B$7:$B$106,0))+0,Settings!$C$9))</f>
        <v/>
      </c>
      <c r="K248" s="57" t="n"/>
      <c r="L248" s="58" t="n"/>
      <c r="M248" s="55">
        <f>IF(I248="","",I248-N(L248))</f>
        <v/>
      </c>
      <c r="N248" s="7">
        <f>IF(I248="","",IF(M248&lt;=0.005,"Paid",IF(N(L248)&gt;0,IF(TODAY()&gt;J248,"Partial · overdue","Partially paid"),IF(TODAY()&gt;J248,"Overdue",IF(J248-TODAY()&lt;=7,"Due soon","Open")))))</f>
        <v/>
      </c>
      <c r="O248" s="28">
        <f>IF(OR(I248="",M248&lt;=0.005),"",MAX(0,TODAY()-J248))</f>
        <v/>
      </c>
      <c r="P248" s="28">
        <f>IF(OR(K248="",D248=""),"",K248-D248)</f>
        <v/>
      </c>
    </row>
    <row r="249" hidden="1">
      <c r="B249" s="13" t="n"/>
      <c r="C249" s="13" t="n"/>
      <c r="D249" s="57" t="n"/>
      <c r="E249" s="13" t="n"/>
      <c r="F249" s="58" t="n"/>
      <c r="G249" s="15" t="n"/>
      <c r="H249" s="55">
        <f>IF(F249="","",F249*IF(G249="",Settings!$C$10,G249))</f>
        <v/>
      </c>
      <c r="I249" s="55">
        <f>IF(F249="","",F249+H249)</f>
        <v/>
      </c>
      <c r="J249" s="59">
        <f>IF(D249="","",D249+IFERROR(INDEX(Clients!$G$7:$G$106,MATCH(C249,Clients!$B$7:$B$106,0))+0,Settings!$C$9))</f>
        <v/>
      </c>
      <c r="K249" s="57" t="n"/>
      <c r="L249" s="58" t="n"/>
      <c r="M249" s="55">
        <f>IF(I249="","",I249-N(L249))</f>
        <v/>
      </c>
      <c r="N249" s="7">
        <f>IF(I249="","",IF(M249&lt;=0.005,"Paid",IF(N(L249)&gt;0,IF(TODAY()&gt;J249,"Partial · overdue","Partially paid"),IF(TODAY()&gt;J249,"Overdue",IF(J249-TODAY()&lt;=7,"Due soon","Open")))))</f>
        <v/>
      </c>
      <c r="O249" s="28">
        <f>IF(OR(I249="",M249&lt;=0.005),"",MAX(0,TODAY()-J249))</f>
        <v/>
      </c>
      <c r="P249" s="28">
        <f>IF(OR(K249="",D249=""),"",K249-D249)</f>
        <v/>
      </c>
    </row>
    <row r="250" hidden="1">
      <c r="B250" s="13" t="n"/>
      <c r="C250" s="13" t="n"/>
      <c r="D250" s="57" t="n"/>
      <c r="E250" s="13" t="n"/>
      <c r="F250" s="58" t="n"/>
      <c r="G250" s="15" t="n"/>
      <c r="H250" s="55">
        <f>IF(F250="","",F250*IF(G250="",Settings!$C$10,G250))</f>
        <v/>
      </c>
      <c r="I250" s="55">
        <f>IF(F250="","",F250+H250)</f>
        <v/>
      </c>
      <c r="J250" s="59">
        <f>IF(D250="","",D250+IFERROR(INDEX(Clients!$G$7:$G$106,MATCH(C250,Clients!$B$7:$B$106,0))+0,Settings!$C$9))</f>
        <v/>
      </c>
      <c r="K250" s="57" t="n"/>
      <c r="L250" s="58" t="n"/>
      <c r="M250" s="55">
        <f>IF(I250="","",I250-N(L250))</f>
        <v/>
      </c>
      <c r="N250" s="7">
        <f>IF(I250="","",IF(M250&lt;=0.005,"Paid",IF(N(L250)&gt;0,IF(TODAY()&gt;J250,"Partial · overdue","Partially paid"),IF(TODAY()&gt;J250,"Overdue",IF(J250-TODAY()&lt;=7,"Due soon","Open")))))</f>
        <v/>
      </c>
      <c r="O250" s="28">
        <f>IF(OR(I250="",M250&lt;=0.005),"",MAX(0,TODAY()-J250))</f>
        <v/>
      </c>
      <c r="P250" s="28">
        <f>IF(OR(K250="",D250=""),"",K250-D250)</f>
        <v/>
      </c>
    </row>
    <row r="251" hidden="1">
      <c r="B251" s="13" t="n"/>
      <c r="C251" s="13" t="n"/>
      <c r="D251" s="57" t="n"/>
      <c r="E251" s="13" t="n"/>
      <c r="F251" s="58" t="n"/>
      <c r="G251" s="15" t="n"/>
      <c r="H251" s="55">
        <f>IF(F251="","",F251*IF(G251="",Settings!$C$10,G251))</f>
        <v/>
      </c>
      <c r="I251" s="55">
        <f>IF(F251="","",F251+H251)</f>
        <v/>
      </c>
      <c r="J251" s="59">
        <f>IF(D251="","",D251+IFERROR(INDEX(Clients!$G$7:$G$106,MATCH(C251,Clients!$B$7:$B$106,0))+0,Settings!$C$9))</f>
        <v/>
      </c>
      <c r="K251" s="57" t="n"/>
      <c r="L251" s="58" t="n"/>
      <c r="M251" s="55">
        <f>IF(I251="","",I251-N(L251))</f>
        <v/>
      </c>
      <c r="N251" s="7">
        <f>IF(I251="","",IF(M251&lt;=0.005,"Paid",IF(N(L251)&gt;0,IF(TODAY()&gt;J251,"Partial · overdue","Partially paid"),IF(TODAY()&gt;J251,"Overdue",IF(J251-TODAY()&lt;=7,"Due soon","Open")))))</f>
        <v/>
      </c>
      <c r="O251" s="28">
        <f>IF(OR(I251="",M251&lt;=0.005),"",MAX(0,TODAY()-J251))</f>
        <v/>
      </c>
      <c r="P251" s="28">
        <f>IF(OR(K251="",D251=""),"",K251-D251)</f>
        <v/>
      </c>
    </row>
    <row r="252" hidden="1">
      <c r="B252" s="13" t="n"/>
      <c r="C252" s="13" t="n"/>
      <c r="D252" s="57" t="n"/>
      <c r="E252" s="13" t="n"/>
      <c r="F252" s="58" t="n"/>
      <c r="G252" s="15" t="n"/>
      <c r="H252" s="55">
        <f>IF(F252="","",F252*IF(G252="",Settings!$C$10,G252))</f>
        <v/>
      </c>
      <c r="I252" s="55">
        <f>IF(F252="","",F252+H252)</f>
        <v/>
      </c>
      <c r="J252" s="59">
        <f>IF(D252="","",D252+IFERROR(INDEX(Clients!$G$7:$G$106,MATCH(C252,Clients!$B$7:$B$106,0))+0,Settings!$C$9))</f>
        <v/>
      </c>
      <c r="K252" s="57" t="n"/>
      <c r="L252" s="58" t="n"/>
      <c r="M252" s="55">
        <f>IF(I252="","",I252-N(L252))</f>
        <v/>
      </c>
      <c r="N252" s="7">
        <f>IF(I252="","",IF(M252&lt;=0.005,"Paid",IF(N(L252)&gt;0,IF(TODAY()&gt;J252,"Partial · overdue","Partially paid"),IF(TODAY()&gt;J252,"Overdue",IF(J252-TODAY()&lt;=7,"Due soon","Open")))))</f>
        <v/>
      </c>
      <c r="O252" s="28">
        <f>IF(OR(I252="",M252&lt;=0.005),"",MAX(0,TODAY()-J252))</f>
        <v/>
      </c>
      <c r="P252" s="28">
        <f>IF(OR(K252="",D252=""),"",K252-D252)</f>
        <v/>
      </c>
    </row>
    <row r="253" hidden="1">
      <c r="B253" s="13" t="n"/>
      <c r="C253" s="13" t="n"/>
      <c r="D253" s="57" t="n"/>
      <c r="E253" s="13" t="n"/>
      <c r="F253" s="58" t="n"/>
      <c r="G253" s="15" t="n"/>
      <c r="H253" s="55">
        <f>IF(F253="","",F253*IF(G253="",Settings!$C$10,G253))</f>
        <v/>
      </c>
      <c r="I253" s="55">
        <f>IF(F253="","",F253+H253)</f>
        <v/>
      </c>
      <c r="J253" s="59">
        <f>IF(D253="","",D253+IFERROR(INDEX(Clients!$G$7:$G$106,MATCH(C253,Clients!$B$7:$B$106,0))+0,Settings!$C$9))</f>
        <v/>
      </c>
      <c r="K253" s="57" t="n"/>
      <c r="L253" s="58" t="n"/>
      <c r="M253" s="55">
        <f>IF(I253="","",I253-N(L253))</f>
        <v/>
      </c>
      <c r="N253" s="7">
        <f>IF(I253="","",IF(M253&lt;=0.005,"Paid",IF(N(L253)&gt;0,IF(TODAY()&gt;J253,"Partial · overdue","Partially paid"),IF(TODAY()&gt;J253,"Overdue",IF(J253-TODAY()&lt;=7,"Due soon","Open")))))</f>
        <v/>
      </c>
      <c r="O253" s="28">
        <f>IF(OR(I253="",M253&lt;=0.005),"",MAX(0,TODAY()-J253))</f>
        <v/>
      </c>
      <c r="P253" s="28">
        <f>IF(OR(K253="",D253=""),"",K253-D253)</f>
        <v/>
      </c>
    </row>
    <row r="254" hidden="1">
      <c r="B254" s="13" t="n"/>
      <c r="C254" s="13" t="n"/>
      <c r="D254" s="57" t="n"/>
      <c r="E254" s="13" t="n"/>
      <c r="F254" s="58" t="n"/>
      <c r="G254" s="15" t="n"/>
      <c r="H254" s="55">
        <f>IF(F254="","",F254*IF(G254="",Settings!$C$10,G254))</f>
        <v/>
      </c>
      <c r="I254" s="55">
        <f>IF(F254="","",F254+H254)</f>
        <v/>
      </c>
      <c r="J254" s="59">
        <f>IF(D254="","",D254+IFERROR(INDEX(Clients!$G$7:$G$106,MATCH(C254,Clients!$B$7:$B$106,0))+0,Settings!$C$9))</f>
        <v/>
      </c>
      <c r="K254" s="57" t="n"/>
      <c r="L254" s="58" t="n"/>
      <c r="M254" s="55">
        <f>IF(I254="","",I254-N(L254))</f>
        <v/>
      </c>
      <c r="N254" s="7">
        <f>IF(I254="","",IF(M254&lt;=0.005,"Paid",IF(N(L254)&gt;0,IF(TODAY()&gt;J254,"Partial · overdue","Partially paid"),IF(TODAY()&gt;J254,"Overdue",IF(J254-TODAY()&lt;=7,"Due soon","Open")))))</f>
        <v/>
      </c>
      <c r="O254" s="28">
        <f>IF(OR(I254="",M254&lt;=0.005),"",MAX(0,TODAY()-J254))</f>
        <v/>
      </c>
      <c r="P254" s="28">
        <f>IF(OR(K254="",D254=""),"",K254-D254)</f>
        <v/>
      </c>
    </row>
    <row r="255" hidden="1">
      <c r="B255" s="13" t="n"/>
      <c r="C255" s="13" t="n"/>
      <c r="D255" s="57" t="n"/>
      <c r="E255" s="13" t="n"/>
      <c r="F255" s="58" t="n"/>
      <c r="G255" s="15" t="n"/>
      <c r="H255" s="55">
        <f>IF(F255="","",F255*IF(G255="",Settings!$C$10,G255))</f>
        <v/>
      </c>
      <c r="I255" s="55">
        <f>IF(F255="","",F255+H255)</f>
        <v/>
      </c>
      <c r="J255" s="59">
        <f>IF(D255="","",D255+IFERROR(INDEX(Clients!$G$7:$G$106,MATCH(C255,Clients!$B$7:$B$106,0))+0,Settings!$C$9))</f>
        <v/>
      </c>
      <c r="K255" s="57" t="n"/>
      <c r="L255" s="58" t="n"/>
      <c r="M255" s="55">
        <f>IF(I255="","",I255-N(L255))</f>
        <v/>
      </c>
      <c r="N255" s="7">
        <f>IF(I255="","",IF(M255&lt;=0.005,"Paid",IF(N(L255)&gt;0,IF(TODAY()&gt;J255,"Partial · overdue","Partially paid"),IF(TODAY()&gt;J255,"Overdue",IF(J255-TODAY()&lt;=7,"Due soon","Open")))))</f>
        <v/>
      </c>
      <c r="O255" s="28">
        <f>IF(OR(I255="",M255&lt;=0.005),"",MAX(0,TODAY()-J255))</f>
        <v/>
      </c>
      <c r="P255" s="28">
        <f>IF(OR(K255="",D255=""),"",K255-D255)</f>
        <v/>
      </c>
    </row>
    <row r="256" hidden="1">
      <c r="B256" s="13" t="n"/>
      <c r="C256" s="13" t="n"/>
      <c r="D256" s="57" t="n"/>
      <c r="E256" s="13" t="n"/>
      <c r="F256" s="58" t="n"/>
      <c r="G256" s="15" t="n"/>
      <c r="H256" s="55">
        <f>IF(F256="","",F256*IF(G256="",Settings!$C$10,G256))</f>
        <v/>
      </c>
      <c r="I256" s="55">
        <f>IF(F256="","",F256+H256)</f>
        <v/>
      </c>
      <c r="J256" s="59">
        <f>IF(D256="","",D256+IFERROR(INDEX(Clients!$G$7:$G$106,MATCH(C256,Clients!$B$7:$B$106,0))+0,Settings!$C$9))</f>
        <v/>
      </c>
      <c r="K256" s="57" t="n"/>
      <c r="L256" s="58" t="n"/>
      <c r="M256" s="55">
        <f>IF(I256="","",I256-N(L256))</f>
        <v/>
      </c>
      <c r="N256" s="7">
        <f>IF(I256="","",IF(M256&lt;=0.005,"Paid",IF(N(L256)&gt;0,IF(TODAY()&gt;J256,"Partial · overdue","Partially paid"),IF(TODAY()&gt;J256,"Overdue",IF(J256-TODAY()&lt;=7,"Due soon","Open")))))</f>
        <v/>
      </c>
      <c r="O256" s="28">
        <f>IF(OR(I256="",M256&lt;=0.005),"",MAX(0,TODAY()-J256))</f>
        <v/>
      </c>
      <c r="P256" s="28">
        <f>IF(OR(K256="",D256=""),"",K256-D256)</f>
        <v/>
      </c>
    </row>
    <row r="257" hidden="1">
      <c r="B257" s="13" t="n"/>
      <c r="C257" s="13" t="n"/>
      <c r="D257" s="57" t="n"/>
      <c r="E257" s="13" t="n"/>
      <c r="F257" s="58" t="n"/>
      <c r="G257" s="15" t="n"/>
      <c r="H257" s="55">
        <f>IF(F257="","",F257*IF(G257="",Settings!$C$10,G257))</f>
        <v/>
      </c>
      <c r="I257" s="55">
        <f>IF(F257="","",F257+H257)</f>
        <v/>
      </c>
      <c r="J257" s="59">
        <f>IF(D257="","",D257+IFERROR(INDEX(Clients!$G$7:$G$106,MATCH(C257,Clients!$B$7:$B$106,0))+0,Settings!$C$9))</f>
        <v/>
      </c>
      <c r="K257" s="57" t="n"/>
      <c r="L257" s="58" t="n"/>
      <c r="M257" s="55">
        <f>IF(I257="","",I257-N(L257))</f>
        <v/>
      </c>
      <c r="N257" s="7">
        <f>IF(I257="","",IF(M257&lt;=0.005,"Paid",IF(N(L257)&gt;0,IF(TODAY()&gt;J257,"Partial · overdue","Partially paid"),IF(TODAY()&gt;J257,"Overdue",IF(J257-TODAY()&lt;=7,"Due soon","Open")))))</f>
        <v/>
      </c>
      <c r="O257" s="28">
        <f>IF(OR(I257="",M257&lt;=0.005),"",MAX(0,TODAY()-J257))</f>
        <v/>
      </c>
      <c r="P257" s="28">
        <f>IF(OR(K257="",D257=""),"",K257-D257)</f>
        <v/>
      </c>
    </row>
    <row r="258" hidden="1">
      <c r="B258" s="13" t="n"/>
      <c r="C258" s="13" t="n"/>
      <c r="D258" s="57" t="n"/>
      <c r="E258" s="13" t="n"/>
      <c r="F258" s="58" t="n"/>
      <c r="G258" s="15" t="n"/>
      <c r="H258" s="55">
        <f>IF(F258="","",F258*IF(G258="",Settings!$C$10,G258))</f>
        <v/>
      </c>
      <c r="I258" s="55">
        <f>IF(F258="","",F258+H258)</f>
        <v/>
      </c>
      <c r="J258" s="59">
        <f>IF(D258="","",D258+IFERROR(INDEX(Clients!$G$7:$G$106,MATCH(C258,Clients!$B$7:$B$106,0))+0,Settings!$C$9))</f>
        <v/>
      </c>
      <c r="K258" s="57" t="n"/>
      <c r="L258" s="58" t="n"/>
      <c r="M258" s="55">
        <f>IF(I258="","",I258-N(L258))</f>
        <v/>
      </c>
      <c r="N258" s="7">
        <f>IF(I258="","",IF(M258&lt;=0.005,"Paid",IF(N(L258)&gt;0,IF(TODAY()&gt;J258,"Partial · overdue","Partially paid"),IF(TODAY()&gt;J258,"Overdue",IF(J258-TODAY()&lt;=7,"Due soon","Open")))))</f>
        <v/>
      </c>
      <c r="O258" s="28">
        <f>IF(OR(I258="",M258&lt;=0.005),"",MAX(0,TODAY()-J258))</f>
        <v/>
      </c>
      <c r="P258" s="28">
        <f>IF(OR(K258="",D258=""),"",K258-D258)</f>
        <v/>
      </c>
    </row>
    <row r="259" hidden="1">
      <c r="B259" s="13" t="n"/>
      <c r="C259" s="13" t="n"/>
      <c r="D259" s="57" t="n"/>
      <c r="E259" s="13" t="n"/>
      <c r="F259" s="58" t="n"/>
      <c r="G259" s="15" t="n"/>
      <c r="H259" s="55">
        <f>IF(F259="","",F259*IF(G259="",Settings!$C$10,G259))</f>
        <v/>
      </c>
      <c r="I259" s="55">
        <f>IF(F259="","",F259+H259)</f>
        <v/>
      </c>
      <c r="J259" s="59">
        <f>IF(D259="","",D259+IFERROR(INDEX(Clients!$G$7:$G$106,MATCH(C259,Clients!$B$7:$B$106,0))+0,Settings!$C$9))</f>
        <v/>
      </c>
      <c r="K259" s="57" t="n"/>
      <c r="L259" s="58" t="n"/>
      <c r="M259" s="55">
        <f>IF(I259="","",I259-N(L259))</f>
        <v/>
      </c>
      <c r="N259" s="7">
        <f>IF(I259="","",IF(M259&lt;=0.005,"Paid",IF(N(L259)&gt;0,IF(TODAY()&gt;J259,"Partial · overdue","Partially paid"),IF(TODAY()&gt;J259,"Overdue",IF(J259-TODAY()&lt;=7,"Due soon","Open")))))</f>
        <v/>
      </c>
      <c r="O259" s="28">
        <f>IF(OR(I259="",M259&lt;=0.005),"",MAX(0,TODAY()-J259))</f>
        <v/>
      </c>
      <c r="P259" s="28">
        <f>IF(OR(K259="",D259=""),"",K259-D259)</f>
        <v/>
      </c>
    </row>
    <row r="260" hidden="1">
      <c r="B260" s="13" t="n"/>
      <c r="C260" s="13" t="n"/>
      <c r="D260" s="57" t="n"/>
      <c r="E260" s="13" t="n"/>
      <c r="F260" s="58" t="n"/>
      <c r="G260" s="15" t="n"/>
      <c r="H260" s="55">
        <f>IF(F260="","",F260*IF(G260="",Settings!$C$10,G260))</f>
        <v/>
      </c>
      <c r="I260" s="55">
        <f>IF(F260="","",F260+H260)</f>
        <v/>
      </c>
      <c r="J260" s="59">
        <f>IF(D260="","",D260+IFERROR(INDEX(Clients!$G$7:$G$106,MATCH(C260,Clients!$B$7:$B$106,0))+0,Settings!$C$9))</f>
        <v/>
      </c>
      <c r="K260" s="57" t="n"/>
      <c r="L260" s="58" t="n"/>
      <c r="M260" s="55">
        <f>IF(I260="","",I260-N(L260))</f>
        <v/>
      </c>
      <c r="N260" s="7">
        <f>IF(I260="","",IF(M260&lt;=0.005,"Paid",IF(N(L260)&gt;0,IF(TODAY()&gt;J260,"Partial · overdue","Partially paid"),IF(TODAY()&gt;J260,"Overdue",IF(J260-TODAY()&lt;=7,"Due soon","Open")))))</f>
        <v/>
      </c>
      <c r="O260" s="28">
        <f>IF(OR(I260="",M260&lt;=0.005),"",MAX(0,TODAY()-J260))</f>
        <v/>
      </c>
      <c r="P260" s="28">
        <f>IF(OR(K260="",D260=""),"",K260-D260)</f>
        <v/>
      </c>
    </row>
    <row r="261" hidden="1">
      <c r="B261" s="13" t="n"/>
      <c r="C261" s="13" t="n"/>
      <c r="D261" s="57" t="n"/>
      <c r="E261" s="13" t="n"/>
      <c r="F261" s="58" t="n"/>
      <c r="G261" s="15" t="n"/>
      <c r="H261" s="55">
        <f>IF(F261="","",F261*IF(G261="",Settings!$C$10,G261))</f>
        <v/>
      </c>
      <c r="I261" s="55">
        <f>IF(F261="","",F261+H261)</f>
        <v/>
      </c>
      <c r="J261" s="59">
        <f>IF(D261="","",D261+IFERROR(INDEX(Clients!$G$7:$G$106,MATCH(C261,Clients!$B$7:$B$106,0))+0,Settings!$C$9))</f>
        <v/>
      </c>
      <c r="K261" s="57" t="n"/>
      <c r="L261" s="58" t="n"/>
      <c r="M261" s="55">
        <f>IF(I261="","",I261-N(L261))</f>
        <v/>
      </c>
      <c r="N261" s="7">
        <f>IF(I261="","",IF(M261&lt;=0.005,"Paid",IF(N(L261)&gt;0,IF(TODAY()&gt;J261,"Partial · overdue","Partially paid"),IF(TODAY()&gt;J261,"Overdue",IF(J261-TODAY()&lt;=7,"Due soon","Open")))))</f>
        <v/>
      </c>
      <c r="O261" s="28">
        <f>IF(OR(I261="",M261&lt;=0.005),"",MAX(0,TODAY()-J261))</f>
        <v/>
      </c>
      <c r="P261" s="28">
        <f>IF(OR(K261="",D261=""),"",K261-D261)</f>
        <v/>
      </c>
    </row>
    <row r="262" hidden="1">
      <c r="B262" s="13" t="n"/>
      <c r="C262" s="13" t="n"/>
      <c r="D262" s="57" t="n"/>
      <c r="E262" s="13" t="n"/>
      <c r="F262" s="58" t="n"/>
      <c r="G262" s="15" t="n"/>
      <c r="H262" s="55">
        <f>IF(F262="","",F262*IF(G262="",Settings!$C$10,G262))</f>
        <v/>
      </c>
      <c r="I262" s="55">
        <f>IF(F262="","",F262+H262)</f>
        <v/>
      </c>
      <c r="J262" s="59">
        <f>IF(D262="","",D262+IFERROR(INDEX(Clients!$G$7:$G$106,MATCH(C262,Clients!$B$7:$B$106,0))+0,Settings!$C$9))</f>
        <v/>
      </c>
      <c r="K262" s="57" t="n"/>
      <c r="L262" s="58" t="n"/>
      <c r="M262" s="55">
        <f>IF(I262="","",I262-N(L262))</f>
        <v/>
      </c>
      <c r="N262" s="7">
        <f>IF(I262="","",IF(M262&lt;=0.005,"Paid",IF(N(L262)&gt;0,IF(TODAY()&gt;J262,"Partial · overdue","Partially paid"),IF(TODAY()&gt;J262,"Overdue",IF(J262-TODAY()&lt;=7,"Due soon","Open")))))</f>
        <v/>
      </c>
      <c r="O262" s="28">
        <f>IF(OR(I262="",M262&lt;=0.005),"",MAX(0,TODAY()-J262))</f>
        <v/>
      </c>
      <c r="P262" s="28">
        <f>IF(OR(K262="",D262=""),"",K262-D262)</f>
        <v/>
      </c>
    </row>
    <row r="263" hidden="1">
      <c r="B263" s="13" t="n"/>
      <c r="C263" s="13" t="n"/>
      <c r="D263" s="57" t="n"/>
      <c r="E263" s="13" t="n"/>
      <c r="F263" s="58" t="n"/>
      <c r="G263" s="15" t="n"/>
      <c r="H263" s="55">
        <f>IF(F263="","",F263*IF(G263="",Settings!$C$10,G263))</f>
        <v/>
      </c>
      <c r="I263" s="55">
        <f>IF(F263="","",F263+H263)</f>
        <v/>
      </c>
      <c r="J263" s="59">
        <f>IF(D263="","",D263+IFERROR(INDEX(Clients!$G$7:$G$106,MATCH(C263,Clients!$B$7:$B$106,0))+0,Settings!$C$9))</f>
        <v/>
      </c>
      <c r="K263" s="57" t="n"/>
      <c r="L263" s="58" t="n"/>
      <c r="M263" s="55">
        <f>IF(I263="","",I263-N(L263))</f>
        <v/>
      </c>
      <c r="N263" s="7">
        <f>IF(I263="","",IF(M263&lt;=0.005,"Paid",IF(N(L263)&gt;0,IF(TODAY()&gt;J263,"Partial · overdue","Partially paid"),IF(TODAY()&gt;J263,"Overdue",IF(J263-TODAY()&lt;=7,"Due soon","Open")))))</f>
        <v/>
      </c>
      <c r="O263" s="28">
        <f>IF(OR(I263="",M263&lt;=0.005),"",MAX(0,TODAY()-J263))</f>
        <v/>
      </c>
      <c r="P263" s="28">
        <f>IF(OR(K263="",D263=""),"",K263-D263)</f>
        <v/>
      </c>
    </row>
    <row r="264" hidden="1">
      <c r="B264" s="13" t="n"/>
      <c r="C264" s="13" t="n"/>
      <c r="D264" s="57" t="n"/>
      <c r="E264" s="13" t="n"/>
      <c r="F264" s="58" t="n"/>
      <c r="G264" s="15" t="n"/>
      <c r="H264" s="55">
        <f>IF(F264="","",F264*IF(G264="",Settings!$C$10,G264))</f>
        <v/>
      </c>
      <c r="I264" s="55">
        <f>IF(F264="","",F264+H264)</f>
        <v/>
      </c>
      <c r="J264" s="59">
        <f>IF(D264="","",D264+IFERROR(INDEX(Clients!$G$7:$G$106,MATCH(C264,Clients!$B$7:$B$106,0))+0,Settings!$C$9))</f>
        <v/>
      </c>
      <c r="K264" s="57" t="n"/>
      <c r="L264" s="58" t="n"/>
      <c r="M264" s="55">
        <f>IF(I264="","",I264-N(L264))</f>
        <v/>
      </c>
      <c r="N264" s="7">
        <f>IF(I264="","",IF(M264&lt;=0.005,"Paid",IF(N(L264)&gt;0,IF(TODAY()&gt;J264,"Partial · overdue","Partially paid"),IF(TODAY()&gt;J264,"Overdue",IF(J264-TODAY()&lt;=7,"Due soon","Open")))))</f>
        <v/>
      </c>
      <c r="O264" s="28">
        <f>IF(OR(I264="",M264&lt;=0.005),"",MAX(0,TODAY()-J264))</f>
        <v/>
      </c>
      <c r="P264" s="28">
        <f>IF(OR(K264="",D264=""),"",K264-D264)</f>
        <v/>
      </c>
    </row>
    <row r="265" hidden="1">
      <c r="B265" s="13" t="n"/>
      <c r="C265" s="13" t="n"/>
      <c r="D265" s="57" t="n"/>
      <c r="E265" s="13" t="n"/>
      <c r="F265" s="58" t="n"/>
      <c r="G265" s="15" t="n"/>
      <c r="H265" s="55">
        <f>IF(F265="","",F265*IF(G265="",Settings!$C$10,G265))</f>
        <v/>
      </c>
      <c r="I265" s="55">
        <f>IF(F265="","",F265+H265)</f>
        <v/>
      </c>
      <c r="J265" s="59">
        <f>IF(D265="","",D265+IFERROR(INDEX(Clients!$G$7:$G$106,MATCH(C265,Clients!$B$7:$B$106,0))+0,Settings!$C$9))</f>
        <v/>
      </c>
      <c r="K265" s="57" t="n"/>
      <c r="L265" s="58" t="n"/>
      <c r="M265" s="55">
        <f>IF(I265="","",I265-N(L265))</f>
        <v/>
      </c>
      <c r="N265" s="7">
        <f>IF(I265="","",IF(M265&lt;=0.005,"Paid",IF(N(L265)&gt;0,IF(TODAY()&gt;J265,"Partial · overdue","Partially paid"),IF(TODAY()&gt;J265,"Overdue",IF(J265-TODAY()&lt;=7,"Due soon","Open")))))</f>
        <v/>
      </c>
      <c r="O265" s="28">
        <f>IF(OR(I265="",M265&lt;=0.005),"",MAX(0,TODAY()-J265))</f>
        <v/>
      </c>
      <c r="P265" s="28">
        <f>IF(OR(K265="",D265=""),"",K265-D265)</f>
        <v/>
      </c>
    </row>
    <row r="266" hidden="1">
      <c r="B266" s="13" t="n"/>
      <c r="C266" s="13" t="n"/>
      <c r="D266" s="57" t="n"/>
      <c r="E266" s="13" t="n"/>
      <c r="F266" s="58" t="n"/>
      <c r="G266" s="15" t="n"/>
      <c r="H266" s="55">
        <f>IF(F266="","",F266*IF(G266="",Settings!$C$10,G266))</f>
        <v/>
      </c>
      <c r="I266" s="55">
        <f>IF(F266="","",F266+H266)</f>
        <v/>
      </c>
      <c r="J266" s="59">
        <f>IF(D266="","",D266+IFERROR(INDEX(Clients!$G$7:$G$106,MATCH(C266,Clients!$B$7:$B$106,0))+0,Settings!$C$9))</f>
        <v/>
      </c>
      <c r="K266" s="57" t="n"/>
      <c r="L266" s="58" t="n"/>
      <c r="M266" s="55">
        <f>IF(I266="","",I266-N(L266))</f>
        <v/>
      </c>
      <c r="N266" s="7">
        <f>IF(I266="","",IF(M266&lt;=0.005,"Paid",IF(N(L266)&gt;0,IF(TODAY()&gt;J266,"Partial · overdue","Partially paid"),IF(TODAY()&gt;J266,"Overdue",IF(J266-TODAY()&lt;=7,"Due soon","Open")))))</f>
        <v/>
      </c>
      <c r="O266" s="28">
        <f>IF(OR(I266="",M266&lt;=0.005),"",MAX(0,TODAY()-J266))</f>
        <v/>
      </c>
      <c r="P266" s="28">
        <f>IF(OR(K266="",D266=""),"",K266-D266)</f>
        <v/>
      </c>
    </row>
    <row r="267" hidden="1">
      <c r="B267" s="13" t="n"/>
      <c r="C267" s="13" t="n"/>
      <c r="D267" s="57" t="n"/>
      <c r="E267" s="13" t="n"/>
      <c r="F267" s="58" t="n"/>
      <c r="G267" s="15" t="n"/>
      <c r="H267" s="55">
        <f>IF(F267="","",F267*IF(G267="",Settings!$C$10,G267))</f>
        <v/>
      </c>
      <c r="I267" s="55">
        <f>IF(F267="","",F267+H267)</f>
        <v/>
      </c>
      <c r="J267" s="59">
        <f>IF(D267="","",D267+IFERROR(INDEX(Clients!$G$7:$G$106,MATCH(C267,Clients!$B$7:$B$106,0))+0,Settings!$C$9))</f>
        <v/>
      </c>
      <c r="K267" s="57" t="n"/>
      <c r="L267" s="58" t="n"/>
      <c r="M267" s="55">
        <f>IF(I267="","",I267-N(L267))</f>
        <v/>
      </c>
      <c r="N267" s="7">
        <f>IF(I267="","",IF(M267&lt;=0.005,"Paid",IF(N(L267)&gt;0,IF(TODAY()&gt;J267,"Partial · overdue","Partially paid"),IF(TODAY()&gt;J267,"Overdue",IF(J267-TODAY()&lt;=7,"Due soon","Open")))))</f>
        <v/>
      </c>
      <c r="O267" s="28">
        <f>IF(OR(I267="",M267&lt;=0.005),"",MAX(0,TODAY()-J267))</f>
        <v/>
      </c>
      <c r="P267" s="28">
        <f>IF(OR(K267="",D267=""),"",K267-D267)</f>
        <v/>
      </c>
    </row>
    <row r="268" hidden="1">
      <c r="B268" s="13" t="n"/>
      <c r="C268" s="13" t="n"/>
      <c r="D268" s="57" t="n"/>
      <c r="E268" s="13" t="n"/>
      <c r="F268" s="58" t="n"/>
      <c r="G268" s="15" t="n"/>
      <c r="H268" s="55">
        <f>IF(F268="","",F268*IF(G268="",Settings!$C$10,G268))</f>
        <v/>
      </c>
      <c r="I268" s="55">
        <f>IF(F268="","",F268+H268)</f>
        <v/>
      </c>
      <c r="J268" s="59">
        <f>IF(D268="","",D268+IFERROR(INDEX(Clients!$G$7:$G$106,MATCH(C268,Clients!$B$7:$B$106,0))+0,Settings!$C$9))</f>
        <v/>
      </c>
      <c r="K268" s="57" t="n"/>
      <c r="L268" s="58" t="n"/>
      <c r="M268" s="55">
        <f>IF(I268="","",I268-N(L268))</f>
        <v/>
      </c>
      <c r="N268" s="7">
        <f>IF(I268="","",IF(M268&lt;=0.005,"Paid",IF(N(L268)&gt;0,IF(TODAY()&gt;J268,"Partial · overdue","Partially paid"),IF(TODAY()&gt;J268,"Overdue",IF(J268-TODAY()&lt;=7,"Due soon","Open")))))</f>
        <v/>
      </c>
      <c r="O268" s="28">
        <f>IF(OR(I268="",M268&lt;=0.005),"",MAX(0,TODAY()-J268))</f>
        <v/>
      </c>
      <c r="P268" s="28">
        <f>IF(OR(K268="",D268=""),"",K268-D268)</f>
        <v/>
      </c>
    </row>
    <row r="269" hidden="1">
      <c r="B269" s="13" t="n"/>
      <c r="C269" s="13" t="n"/>
      <c r="D269" s="57" t="n"/>
      <c r="E269" s="13" t="n"/>
      <c r="F269" s="58" t="n"/>
      <c r="G269" s="15" t="n"/>
      <c r="H269" s="55">
        <f>IF(F269="","",F269*IF(G269="",Settings!$C$10,G269))</f>
        <v/>
      </c>
      <c r="I269" s="55">
        <f>IF(F269="","",F269+H269)</f>
        <v/>
      </c>
      <c r="J269" s="59">
        <f>IF(D269="","",D269+IFERROR(INDEX(Clients!$G$7:$G$106,MATCH(C269,Clients!$B$7:$B$106,0))+0,Settings!$C$9))</f>
        <v/>
      </c>
      <c r="K269" s="57" t="n"/>
      <c r="L269" s="58" t="n"/>
      <c r="M269" s="55">
        <f>IF(I269="","",I269-N(L269))</f>
        <v/>
      </c>
      <c r="N269" s="7">
        <f>IF(I269="","",IF(M269&lt;=0.005,"Paid",IF(N(L269)&gt;0,IF(TODAY()&gt;J269,"Partial · overdue","Partially paid"),IF(TODAY()&gt;J269,"Overdue",IF(J269-TODAY()&lt;=7,"Due soon","Open")))))</f>
        <v/>
      </c>
      <c r="O269" s="28">
        <f>IF(OR(I269="",M269&lt;=0.005),"",MAX(0,TODAY()-J269))</f>
        <v/>
      </c>
      <c r="P269" s="28">
        <f>IF(OR(K269="",D269=""),"",K269-D269)</f>
        <v/>
      </c>
    </row>
    <row r="270" hidden="1">
      <c r="B270" s="13" t="n"/>
      <c r="C270" s="13" t="n"/>
      <c r="D270" s="57" t="n"/>
      <c r="E270" s="13" t="n"/>
      <c r="F270" s="58" t="n"/>
      <c r="G270" s="15" t="n"/>
      <c r="H270" s="55">
        <f>IF(F270="","",F270*IF(G270="",Settings!$C$10,G270))</f>
        <v/>
      </c>
      <c r="I270" s="55">
        <f>IF(F270="","",F270+H270)</f>
        <v/>
      </c>
      <c r="J270" s="59">
        <f>IF(D270="","",D270+IFERROR(INDEX(Clients!$G$7:$G$106,MATCH(C270,Clients!$B$7:$B$106,0))+0,Settings!$C$9))</f>
        <v/>
      </c>
      <c r="K270" s="57" t="n"/>
      <c r="L270" s="58" t="n"/>
      <c r="M270" s="55">
        <f>IF(I270="","",I270-N(L270))</f>
        <v/>
      </c>
      <c r="N270" s="7">
        <f>IF(I270="","",IF(M270&lt;=0.005,"Paid",IF(N(L270)&gt;0,IF(TODAY()&gt;J270,"Partial · overdue","Partially paid"),IF(TODAY()&gt;J270,"Overdue",IF(J270-TODAY()&lt;=7,"Due soon","Open")))))</f>
        <v/>
      </c>
      <c r="O270" s="28">
        <f>IF(OR(I270="",M270&lt;=0.005),"",MAX(0,TODAY()-J270))</f>
        <v/>
      </c>
      <c r="P270" s="28">
        <f>IF(OR(K270="",D270=""),"",K270-D270)</f>
        <v/>
      </c>
    </row>
    <row r="271" hidden="1">
      <c r="B271" s="13" t="n"/>
      <c r="C271" s="13" t="n"/>
      <c r="D271" s="57" t="n"/>
      <c r="E271" s="13" t="n"/>
      <c r="F271" s="58" t="n"/>
      <c r="G271" s="15" t="n"/>
      <c r="H271" s="55">
        <f>IF(F271="","",F271*IF(G271="",Settings!$C$10,G271))</f>
        <v/>
      </c>
      <c r="I271" s="55">
        <f>IF(F271="","",F271+H271)</f>
        <v/>
      </c>
      <c r="J271" s="59">
        <f>IF(D271="","",D271+IFERROR(INDEX(Clients!$G$7:$G$106,MATCH(C271,Clients!$B$7:$B$106,0))+0,Settings!$C$9))</f>
        <v/>
      </c>
      <c r="K271" s="57" t="n"/>
      <c r="L271" s="58" t="n"/>
      <c r="M271" s="55">
        <f>IF(I271="","",I271-N(L271))</f>
        <v/>
      </c>
      <c r="N271" s="7">
        <f>IF(I271="","",IF(M271&lt;=0.005,"Paid",IF(N(L271)&gt;0,IF(TODAY()&gt;J271,"Partial · overdue","Partially paid"),IF(TODAY()&gt;J271,"Overdue",IF(J271-TODAY()&lt;=7,"Due soon","Open")))))</f>
        <v/>
      </c>
      <c r="O271" s="28">
        <f>IF(OR(I271="",M271&lt;=0.005),"",MAX(0,TODAY()-J271))</f>
        <v/>
      </c>
      <c r="P271" s="28">
        <f>IF(OR(K271="",D271=""),"",K271-D271)</f>
        <v/>
      </c>
    </row>
    <row r="272" hidden="1">
      <c r="B272" s="13" t="n"/>
      <c r="C272" s="13" t="n"/>
      <c r="D272" s="57" t="n"/>
      <c r="E272" s="13" t="n"/>
      <c r="F272" s="58" t="n"/>
      <c r="G272" s="15" t="n"/>
      <c r="H272" s="55">
        <f>IF(F272="","",F272*IF(G272="",Settings!$C$10,G272))</f>
        <v/>
      </c>
      <c r="I272" s="55">
        <f>IF(F272="","",F272+H272)</f>
        <v/>
      </c>
      <c r="J272" s="59">
        <f>IF(D272="","",D272+IFERROR(INDEX(Clients!$G$7:$G$106,MATCH(C272,Clients!$B$7:$B$106,0))+0,Settings!$C$9))</f>
        <v/>
      </c>
      <c r="K272" s="57" t="n"/>
      <c r="L272" s="58" t="n"/>
      <c r="M272" s="55">
        <f>IF(I272="","",I272-N(L272))</f>
        <v/>
      </c>
      <c r="N272" s="7">
        <f>IF(I272="","",IF(M272&lt;=0.005,"Paid",IF(N(L272)&gt;0,IF(TODAY()&gt;J272,"Partial · overdue","Partially paid"),IF(TODAY()&gt;J272,"Overdue",IF(J272-TODAY()&lt;=7,"Due soon","Open")))))</f>
        <v/>
      </c>
      <c r="O272" s="28">
        <f>IF(OR(I272="",M272&lt;=0.005),"",MAX(0,TODAY()-J272))</f>
        <v/>
      </c>
      <c r="P272" s="28">
        <f>IF(OR(K272="",D272=""),"",K272-D272)</f>
        <v/>
      </c>
    </row>
    <row r="273" hidden="1">
      <c r="B273" s="13" t="n"/>
      <c r="C273" s="13" t="n"/>
      <c r="D273" s="57" t="n"/>
      <c r="E273" s="13" t="n"/>
      <c r="F273" s="58" t="n"/>
      <c r="G273" s="15" t="n"/>
      <c r="H273" s="55">
        <f>IF(F273="","",F273*IF(G273="",Settings!$C$10,G273))</f>
        <v/>
      </c>
      <c r="I273" s="55">
        <f>IF(F273="","",F273+H273)</f>
        <v/>
      </c>
      <c r="J273" s="59">
        <f>IF(D273="","",D273+IFERROR(INDEX(Clients!$G$7:$G$106,MATCH(C273,Clients!$B$7:$B$106,0))+0,Settings!$C$9))</f>
        <v/>
      </c>
      <c r="K273" s="57" t="n"/>
      <c r="L273" s="58" t="n"/>
      <c r="M273" s="55">
        <f>IF(I273="","",I273-N(L273))</f>
        <v/>
      </c>
      <c r="N273" s="7">
        <f>IF(I273="","",IF(M273&lt;=0.005,"Paid",IF(N(L273)&gt;0,IF(TODAY()&gt;J273,"Partial · overdue","Partially paid"),IF(TODAY()&gt;J273,"Overdue",IF(J273-TODAY()&lt;=7,"Due soon","Open")))))</f>
        <v/>
      </c>
      <c r="O273" s="28">
        <f>IF(OR(I273="",M273&lt;=0.005),"",MAX(0,TODAY()-J273))</f>
        <v/>
      </c>
      <c r="P273" s="28">
        <f>IF(OR(K273="",D273=""),"",K273-D273)</f>
        <v/>
      </c>
    </row>
    <row r="274" hidden="1">
      <c r="B274" s="13" t="n"/>
      <c r="C274" s="13" t="n"/>
      <c r="D274" s="57" t="n"/>
      <c r="E274" s="13" t="n"/>
      <c r="F274" s="58" t="n"/>
      <c r="G274" s="15" t="n"/>
      <c r="H274" s="55">
        <f>IF(F274="","",F274*IF(G274="",Settings!$C$10,G274))</f>
        <v/>
      </c>
      <c r="I274" s="55">
        <f>IF(F274="","",F274+H274)</f>
        <v/>
      </c>
      <c r="J274" s="59">
        <f>IF(D274="","",D274+IFERROR(INDEX(Clients!$G$7:$G$106,MATCH(C274,Clients!$B$7:$B$106,0))+0,Settings!$C$9))</f>
        <v/>
      </c>
      <c r="K274" s="57" t="n"/>
      <c r="L274" s="58" t="n"/>
      <c r="M274" s="55">
        <f>IF(I274="","",I274-N(L274))</f>
        <v/>
      </c>
      <c r="N274" s="7">
        <f>IF(I274="","",IF(M274&lt;=0.005,"Paid",IF(N(L274)&gt;0,IF(TODAY()&gt;J274,"Partial · overdue","Partially paid"),IF(TODAY()&gt;J274,"Overdue",IF(J274-TODAY()&lt;=7,"Due soon","Open")))))</f>
        <v/>
      </c>
      <c r="O274" s="28">
        <f>IF(OR(I274="",M274&lt;=0.005),"",MAX(0,TODAY()-J274))</f>
        <v/>
      </c>
      <c r="P274" s="28">
        <f>IF(OR(K274="",D274=""),"",K274-D274)</f>
        <v/>
      </c>
    </row>
    <row r="275" hidden="1">
      <c r="B275" s="13" t="n"/>
      <c r="C275" s="13" t="n"/>
      <c r="D275" s="57" t="n"/>
      <c r="E275" s="13" t="n"/>
      <c r="F275" s="58" t="n"/>
      <c r="G275" s="15" t="n"/>
      <c r="H275" s="55">
        <f>IF(F275="","",F275*IF(G275="",Settings!$C$10,G275))</f>
        <v/>
      </c>
      <c r="I275" s="55">
        <f>IF(F275="","",F275+H275)</f>
        <v/>
      </c>
      <c r="J275" s="59">
        <f>IF(D275="","",D275+IFERROR(INDEX(Clients!$G$7:$G$106,MATCH(C275,Clients!$B$7:$B$106,0))+0,Settings!$C$9))</f>
        <v/>
      </c>
      <c r="K275" s="57" t="n"/>
      <c r="L275" s="58" t="n"/>
      <c r="M275" s="55">
        <f>IF(I275="","",I275-N(L275))</f>
        <v/>
      </c>
      <c r="N275" s="7">
        <f>IF(I275="","",IF(M275&lt;=0.005,"Paid",IF(N(L275)&gt;0,IF(TODAY()&gt;J275,"Partial · overdue","Partially paid"),IF(TODAY()&gt;J275,"Overdue",IF(J275-TODAY()&lt;=7,"Due soon","Open")))))</f>
        <v/>
      </c>
      <c r="O275" s="28">
        <f>IF(OR(I275="",M275&lt;=0.005),"",MAX(0,TODAY()-J275))</f>
        <v/>
      </c>
      <c r="P275" s="28">
        <f>IF(OR(K275="",D275=""),"",K275-D275)</f>
        <v/>
      </c>
    </row>
    <row r="276" hidden="1">
      <c r="B276" s="13" t="n"/>
      <c r="C276" s="13" t="n"/>
      <c r="D276" s="57" t="n"/>
      <c r="E276" s="13" t="n"/>
      <c r="F276" s="58" t="n"/>
      <c r="G276" s="15" t="n"/>
      <c r="H276" s="55">
        <f>IF(F276="","",F276*IF(G276="",Settings!$C$10,G276))</f>
        <v/>
      </c>
      <c r="I276" s="55">
        <f>IF(F276="","",F276+H276)</f>
        <v/>
      </c>
      <c r="J276" s="59">
        <f>IF(D276="","",D276+IFERROR(INDEX(Clients!$G$7:$G$106,MATCH(C276,Clients!$B$7:$B$106,0))+0,Settings!$C$9))</f>
        <v/>
      </c>
      <c r="K276" s="57" t="n"/>
      <c r="L276" s="58" t="n"/>
      <c r="M276" s="55">
        <f>IF(I276="","",I276-N(L276))</f>
        <v/>
      </c>
      <c r="N276" s="7">
        <f>IF(I276="","",IF(M276&lt;=0.005,"Paid",IF(N(L276)&gt;0,IF(TODAY()&gt;J276,"Partial · overdue","Partially paid"),IF(TODAY()&gt;J276,"Overdue",IF(J276-TODAY()&lt;=7,"Due soon","Open")))))</f>
        <v/>
      </c>
      <c r="O276" s="28">
        <f>IF(OR(I276="",M276&lt;=0.005),"",MAX(0,TODAY()-J276))</f>
        <v/>
      </c>
      <c r="P276" s="28">
        <f>IF(OR(K276="",D276=""),"",K276-D276)</f>
        <v/>
      </c>
    </row>
    <row r="277" hidden="1">
      <c r="B277" s="13" t="n"/>
      <c r="C277" s="13" t="n"/>
      <c r="D277" s="57" t="n"/>
      <c r="E277" s="13" t="n"/>
      <c r="F277" s="58" t="n"/>
      <c r="G277" s="15" t="n"/>
      <c r="H277" s="55">
        <f>IF(F277="","",F277*IF(G277="",Settings!$C$10,G277))</f>
        <v/>
      </c>
      <c r="I277" s="55">
        <f>IF(F277="","",F277+H277)</f>
        <v/>
      </c>
      <c r="J277" s="59">
        <f>IF(D277="","",D277+IFERROR(INDEX(Clients!$G$7:$G$106,MATCH(C277,Clients!$B$7:$B$106,0))+0,Settings!$C$9))</f>
        <v/>
      </c>
      <c r="K277" s="57" t="n"/>
      <c r="L277" s="58" t="n"/>
      <c r="M277" s="55">
        <f>IF(I277="","",I277-N(L277))</f>
        <v/>
      </c>
      <c r="N277" s="7">
        <f>IF(I277="","",IF(M277&lt;=0.005,"Paid",IF(N(L277)&gt;0,IF(TODAY()&gt;J277,"Partial · overdue","Partially paid"),IF(TODAY()&gt;J277,"Overdue",IF(J277-TODAY()&lt;=7,"Due soon","Open")))))</f>
        <v/>
      </c>
      <c r="O277" s="28">
        <f>IF(OR(I277="",M277&lt;=0.005),"",MAX(0,TODAY()-J277))</f>
        <v/>
      </c>
      <c r="P277" s="28">
        <f>IF(OR(K277="",D277=""),"",K277-D277)</f>
        <v/>
      </c>
    </row>
    <row r="278" hidden="1">
      <c r="B278" s="13" t="n"/>
      <c r="C278" s="13" t="n"/>
      <c r="D278" s="57" t="n"/>
      <c r="E278" s="13" t="n"/>
      <c r="F278" s="58" t="n"/>
      <c r="G278" s="15" t="n"/>
      <c r="H278" s="55">
        <f>IF(F278="","",F278*IF(G278="",Settings!$C$10,G278))</f>
        <v/>
      </c>
      <c r="I278" s="55">
        <f>IF(F278="","",F278+H278)</f>
        <v/>
      </c>
      <c r="J278" s="59">
        <f>IF(D278="","",D278+IFERROR(INDEX(Clients!$G$7:$G$106,MATCH(C278,Clients!$B$7:$B$106,0))+0,Settings!$C$9))</f>
        <v/>
      </c>
      <c r="K278" s="57" t="n"/>
      <c r="L278" s="58" t="n"/>
      <c r="M278" s="55">
        <f>IF(I278="","",I278-N(L278))</f>
        <v/>
      </c>
      <c r="N278" s="7">
        <f>IF(I278="","",IF(M278&lt;=0.005,"Paid",IF(N(L278)&gt;0,IF(TODAY()&gt;J278,"Partial · overdue","Partially paid"),IF(TODAY()&gt;J278,"Overdue",IF(J278-TODAY()&lt;=7,"Due soon","Open")))))</f>
        <v/>
      </c>
      <c r="O278" s="28">
        <f>IF(OR(I278="",M278&lt;=0.005),"",MAX(0,TODAY()-J278))</f>
        <v/>
      </c>
      <c r="P278" s="28">
        <f>IF(OR(K278="",D278=""),"",K278-D278)</f>
        <v/>
      </c>
    </row>
    <row r="279" hidden="1">
      <c r="B279" s="13" t="n"/>
      <c r="C279" s="13" t="n"/>
      <c r="D279" s="57" t="n"/>
      <c r="E279" s="13" t="n"/>
      <c r="F279" s="58" t="n"/>
      <c r="G279" s="15" t="n"/>
      <c r="H279" s="55">
        <f>IF(F279="","",F279*IF(G279="",Settings!$C$10,G279))</f>
        <v/>
      </c>
      <c r="I279" s="55">
        <f>IF(F279="","",F279+H279)</f>
        <v/>
      </c>
      <c r="J279" s="59">
        <f>IF(D279="","",D279+IFERROR(INDEX(Clients!$G$7:$G$106,MATCH(C279,Clients!$B$7:$B$106,0))+0,Settings!$C$9))</f>
        <v/>
      </c>
      <c r="K279" s="57" t="n"/>
      <c r="L279" s="58" t="n"/>
      <c r="M279" s="55">
        <f>IF(I279="","",I279-N(L279))</f>
        <v/>
      </c>
      <c r="N279" s="7">
        <f>IF(I279="","",IF(M279&lt;=0.005,"Paid",IF(N(L279)&gt;0,IF(TODAY()&gt;J279,"Partial · overdue","Partially paid"),IF(TODAY()&gt;J279,"Overdue",IF(J279-TODAY()&lt;=7,"Due soon","Open")))))</f>
        <v/>
      </c>
      <c r="O279" s="28">
        <f>IF(OR(I279="",M279&lt;=0.005),"",MAX(0,TODAY()-J279))</f>
        <v/>
      </c>
      <c r="P279" s="28">
        <f>IF(OR(K279="",D279=""),"",K279-D279)</f>
        <v/>
      </c>
    </row>
    <row r="280" hidden="1">
      <c r="B280" s="13" t="n"/>
      <c r="C280" s="13" t="n"/>
      <c r="D280" s="57" t="n"/>
      <c r="E280" s="13" t="n"/>
      <c r="F280" s="58" t="n"/>
      <c r="G280" s="15" t="n"/>
      <c r="H280" s="55">
        <f>IF(F280="","",F280*IF(G280="",Settings!$C$10,G280))</f>
        <v/>
      </c>
      <c r="I280" s="55">
        <f>IF(F280="","",F280+H280)</f>
        <v/>
      </c>
      <c r="J280" s="59">
        <f>IF(D280="","",D280+IFERROR(INDEX(Clients!$G$7:$G$106,MATCH(C280,Clients!$B$7:$B$106,0))+0,Settings!$C$9))</f>
        <v/>
      </c>
      <c r="K280" s="57" t="n"/>
      <c r="L280" s="58" t="n"/>
      <c r="M280" s="55">
        <f>IF(I280="","",I280-N(L280))</f>
        <v/>
      </c>
      <c r="N280" s="7">
        <f>IF(I280="","",IF(M280&lt;=0.005,"Paid",IF(N(L280)&gt;0,IF(TODAY()&gt;J280,"Partial · overdue","Partially paid"),IF(TODAY()&gt;J280,"Overdue",IF(J280-TODAY()&lt;=7,"Due soon","Open")))))</f>
        <v/>
      </c>
      <c r="O280" s="28">
        <f>IF(OR(I280="",M280&lt;=0.005),"",MAX(0,TODAY()-J280))</f>
        <v/>
      </c>
      <c r="P280" s="28">
        <f>IF(OR(K280="",D280=""),"",K280-D280)</f>
        <v/>
      </c>
    </row>
    <row r="281" hidden="1">
      <c r="B281" s="13" t="n"/>
      <c r="C281" s="13" t="n"/>
      <c r="D281" s="57" t="n"/>
      <c r="E281" s="13" t="n"/>
      <c r="F281" s="58" t="n"/>
      <c r="G281" s="15" t="n"/>
      <c r="H281" s="55">
        <f>IF(F281="","",F281*IF(G281="",Settings!$C$10,G281))</f>
        <v/>
      </c>
      <c r="I281" s="55">
        <f>IF(F281="","",F281+H281)</f>
        <v/>
      </c>
      <c r="J281" s="59">
        <f>IF(D281="","",D281+IFERROR(INDEX(Clients!$G$7:$G$106,MATCH(C281,Clients!$B$7:$B$106,0))+0,Settings!$C$9))</f>
        <v/>
      </c>
      <c r="K281" s="57" t="n"/>
      <c r="L281" s="58" t="n"/>
      <c r="M281" s="55">
        <f>IF(I281="","",I281-N(L281))</f>
        <v/>
      </c>
      <c r="N281" s="7">
        <f>IF(I281="","",IF(M281&lt;=0.005,"Paid",IF(N(L281)&gt;0,IF(TODAY()&gt;J281,"Partial · overdue","Partially paid"),IF(TODAY()&gt;J281,"Overdue",IF(J281-TODAY()&lt;=7,"Due soon","Open")))))</f>
        <v/>
      </c>
      <c r="O281" s="28">
        <f>IF(OR(I281="",M281&lt;=0.005),"",MAX(0,TODAY()-J281))</f>
        <v/>
      </c>
      <c r="P281" s="28">
        <f>IF(OR(K281="",D281=""),"",K281-D281)</f>
        <v/>
      </c>
    </row>
    <row r="282" hidden="1">
      <c r="B282" s="13" t="n"/>
      <c r="C282" s="13" t="n"/>
      <c r="D282" s="57" t="n"/>
      <c r="E282" s="13" t="n"/>
      <c r="F282" s="58" t="n"/>
      <c r="G282" s="15" t="n"/>
      <c r="H282" s="55">
        <f>IF(F282="","",F282*IF(G282="",Settings!$C$10,G282))</f>
        <v/>
      </c>
      <c r="I282" s="55">
        <f>IF(F282="","",F282+H282)</f>
        <v/>
      </c>
      <c r="J282" s="59">
        <f>IF(D282="","",D282+IFERROR(INDEX(Clients!$G$7:$G$106,MATCH(C282,Clients!$B$7:$B$106,0))+0,Settings!$C$9))</f>
        <v/>
      </c>
      <c r="K282" s="57" t="n"/>
      <c r="L282" s="58" t="n"/>
      <c r="M282" s="55">
        <f>IF(I282="","",I282-N(L282))</f>
        <v/>
      </c>
      <c r="N282" s="7">
        <f>IF(I282="","",IF(M282&lt;=0.005,"Paid",IF(N(L282)&gt;0,IF(TODAY()&gt;J282,"Partial · overdue","Partially paid"),IF(TODAY()&gt;J282,"Overdue",IF(J282-TODAY()&lt;=7,"Due soon","Open")))))</f>
        <v/>
      </c>
      <c r="O282" s="28">
        <f>IF(OR(I282="",M282&lt;=0.005),"",MAX(0,TODAY()-J282))</f>
        <v/>
      </c>
      <c r="P282" s="28">
        <f>IF(OR(K282="",D282=""),"",K282-D282)</f>
        <v/>
      </c>
    </row>
    <row r="283" hidden="1">
      <c r="B283" s="13" t="n"/>
      <c r="C283" s="13" t="n"/>
      <c r="D283" s="57" t="n"/>
      <c r="E283" s="13" t="n"/>
      <c r="F283" s="58" t="n"/>
      <c r="G283" s="15" t="n"/>
      <c r="H283" s="55">
        <f>IF(F283="","",F283*IF(G283="",Settings!$C$10,G283))</f>
        <v/>
      </c>
      <c r="I283" s="55">
        <f>IF(F283="","",F283+H283)</f>
        <v/>
      </c>
      <c r="J283" s="59">
        <f>IF(D283="","",D283+IFERROR(INDEX(Clients!$G$7:$G$106,MATCH(C283,Clients!$B$7:$B$106,0))+0,Settings!$C$9))</f>
        <v/>
      </c>
      <c r="K283" s="57" t="n"/>
      <c r="L283" s="58" t="n"/>
      <c r="M283" s="55">
        <f>IF(I283="","",I283-N(L283))</f>
        <v/>
      </c>
      <c r="N283" s="7">
        <f>IF(I283="","",IF(M283&lt;=0.005,"Paid",IF(N(L283)&gt;0,IF(TODAY()&gt;J283,"Partial · overdue","Partially paid"),IF(TODAY()&gt;J283,"Overdue",IF(J283-TODAY()&lt;=7,"Due soon","Open")))))</f>
        <v/>
      </c>
      <c r="O283" s="28">
        <f>IF(OR(I283="",M283&lt;=0.005),"",MAX(0,TODAY()-J283))</f>
        <v/>
      </c>
      <c r="P283" s="28">
        <f>IF(OR(K283="",D283=""),"",K283-D283)</f>
        <v/>
      </c>
    </row>
    <row r="284" hidden="1">
      <c r="B284" s="13" t="n"/>
      <c r="C284" s="13" t="n"/>
      <c r="D284" s="57" t="n"/>
      <c r="E284" s="13" t="n"/>
      <c r="F284" s="58" t="n"/>
      <c r="G284" s="15" t="n"/>
      <c r="H284" s="55">
        <f>IF(F284="","",F284*IF(G284="",Settings!$C$10,G284))</f>
        <v/>
      </c>
      <c r="I284" s="55">
        <f>IF(F284="","",F284+H284)</f>
        <v/>
      </c>
      <c r="J284" s="59">
        <f>IF(D284="","",D284+IFERROR(INDEX(Clients!$G$7:$G$106,MATCH(C284,Clients!$B$7:$B$106,0))+0,Settings!$C$9))</f>
        <v/>
      </c>
      <c r="K284" s="57" t="n"/>
      <c r="L284" s="58" t="n"/>
      <c r="M284" s="55">
        <f>IF(I284="","",I284-N(L284))</f>
        <v/>
      </c>
      <c r="N284" s="7">
        <f>IF(I284="","",IF(M284&lt;=0.005,"Paid",IF(N(L284)&gt;0,IF(TODAY()&gt;J284,"Partial · overdue","Partially paid"),IF(TODAY()&gt;J284,"Overdue",IF(J284-TODAY()&lt;=7,"Due soon","Open")))))</f>
        <v/>
      </c>
      <c r="O284" s="28">
        <f>IF(OR(I284="",M284&lt;=0.005),"",MAX(0,TODAY()-J284))</f>
        <v/>
      </c>
      <c r="P284" s="28">
        <f>IF(OR(K284="",D284=""),"",K284-D284)</f>
        <v/>
      </c>
    </row>
    <row r="285" hidden="1">
      <c r="B285" s="13" t="n"/>
      <c r="C285" s="13" t="n"/>
      <c r="D285" s="57" t="n"/>
      <c r="E285" s="13" t="n"/>
      <c r="F285" s="58" t="n"/>
      <c r="G285" s="15" t="n"/>
      <c r="H285" s="55">
        <f>IF(F285="","",F285*IF(G285="",Settings!$C$10,G285))</f>
        <v/>
      </c>
      <c r="I285" s="55">
        <f>IF(F285="","",F285+H285)</f>
        <v/>
      </c>
      <c r="J285" s="59">
        <f>IF(D285="","",D285+IFERROR(INDEX(Clients!$G$7:$G$106,MATCH(C285,Clients!$B$7:$B$106,0))+0,Settings!$C$9))</f>
        <v/>
      </c>
      <c r="K285" s="57" t="n"/>
      <c r="L285" s="58" t="n"/>
      <c r="M285" s="55">
        <f>IF(I285="","",I285-N(L285))</f>
        <v/>
      </c>
      <c r="N285" s="7">
        <f>IF(I285="","",IF(M285&lt;=0.005,"Paid",IF(N(L285)&gt;0,IF(TODAY()&gt;J285,"Partial · overdue","Partially paid"),IF(TODAY()&gt;J285,"Overdue",IF(J285-TODAY()&lt;=7,"Due soon","Open")))))</f>
        <v/>
      </c>
      <c r="O285" s="28">
        <f>IF(OR(I285="",M285&lt;=0.005),"",MAX(0,TODAY()-J285))</f>
        <v/>
      </c>
      <c r="P285" s="28">
        <f>IF(OR(K285="",D285=""),"",K285-D285)</f>
        <v/>
      </c>
    </row>
    <row r="286" hidden="1">
      <c r="B286" s="13" t="n"/>
      <c r="C286" s="13" t="n"/>
      <c r="D286" s="57" t="n"/>
      <c r="E286" s="13" t="n"/>
      <c r="F286" s="58" t="n"/>
      <c r="G286" s="15" t="n"/>
      <c r="H286" s="55">
        <f>IF(F286="","",F286*IF(G286="",Settings!$C$10,G286))</f>
        <v/>
      </c>
      <c r="I286" s="55">
        <f>IF(F286="","",F286+H286)</f>
        <v/>
      </c>
      <c r="J286" s="59">
        <f>IF(D286="","",D286+IFERROR(INDEX(Clients!$G$7:$G$106,MATCH(C286,Clients!$B$7:$B$106,0))+0,Settings!$C$9))</f>
        <v/>
      </c>
      <c r="K286" s="57" t="n"/>
      <c r="L286" s="58" t="n"/>
      <c r="M286" s="55">
        <f>IF(I286="","",I286-N(L286))</f>
        <v/>
      </c>
      <c r="N286" s="7">
        <f>IF(I286="","",IF(M286&lt;=0.005,"Paid",IF(N(L286)&gt;0,IF(TODAY()&gt;J286,"Partial · overdue","Partially paid"),IF(TODAY()&gt;J286,"Overdue",IF(J286-TODAY()&lt;=7,"Due soon","Open")))))</f>
        <v/>
      </c>
      <c r="O286" s="28">
        <f>IF(OR(I286="",M286&lt;=0.005),"",MAX(0,TODAY()-J286))</f>
        <v/>
      </c>
      <c r="P286" s="28">
        <f>IF(OR(K286="",D286=""),"",K286-D286)</f>
        <v/>
      </c>
    </row>
    <row r="287" hidden="1">
      <c r="B287" s="13" t="n"/>
      <c r="C287" s="13" t="n"/>
      <c r="D287" s="57" t="n"/>
      <c r="E287" s="13" t="n"/>
      <c r="F287" s="58" t="n"/>
      <c r="G287" s="15" t="n"/>
      <c r="H287" s="55">
        <f>IF(F287="","",F287*IF(G287="",Settings!$C$10,G287))</f>
        <v/>
      </c>
      <c r="I287" s="55">
        <f>IF(F287="","",F287+H287)</f>
        <v/>
      </c>
      <c r="J287" s="59">
        <f>IF(D287="","",D287+IFERROR(INDEX(Clients!$G$7:$G$106,MATCH(C287,Clients!$B$7:$B$106,0))+0,Settings!$C$9))</f>
        <v/>
      </c>
      <c r="K287" s="57" t="n"/>
      <c r="L287" s="58" t="n"/>
      <c r="M287" s="55">
        <f>IF(I287="","",I287-N(L287))</f>
        <v/>
      </c>
      <c r="N287" s="7">
        <f>IF(I287="","",IF(M287&lt;=0.005,"Paid",IF(N(L287)&gt;0,IF(TODAY()&gt;J287,"Partial · overdue","Partially paid"),IF(TODAY()&gt;J287,"Overdue",IF(J287-TODAY()&lt;=7,"Due soon","Open")))))</f>
        <v/>
      </c>
      <c r="O287" s="28">
        <f>IF(OR(I287="",M287&lt;=0.005),"",MAX(0,TODAY()-J287))</f>
        <v/>
      </c>
      <c r="P287" s="28">
        <f>IF(OR(K287="",D287=""),"",K287-D287)</f>
        <v/>
      </c>
    </row>
    <row r="288" hidden="1">
      <c r="B288" s="13" t="n"/>
      <c r="C288" s="13" t="n"/>
      <c r="D288" s="57" t="n"/>
      <c r="E288" s="13" t="n"/>
      <c r="F288" s="58" t="n"/>
      <c r="G288" s="15" t="n"/>
      <c r="H288" s="55">
        <f>IF(F288="","",F288*IF(G288="",Settings!$C$10,G288))</f>
        <v/>
      </c>
      <c r="I288" s="55">
        <f>IF(F288="","",F288+H288)</f>
        <v/>
      </c>
      <c r="J288" s="59">
        <f>IF(D288="","",D288+IFERROR(INDEX(Clients!$G$7:$G$106,MATCH(C288,Clients!$B$7:$B$106,0))+0,Settings!$C$9))</f>
        <v/>
      </c>
      <c r="K288" s="57" t="n"/>
      <c r="L288" s="58" t="n"/>
      <c r="M288" s="55">
        <f>IF(I288="","",I288-N(L288))</f>
        <v/>
      </c>
      <c r="N288" s="7">
        <f>IF(I288="","",IF(M288&lt;=0.005,"Paid",IF(N(L288)&gt;0,IF(TODAY()&gt;J288,"Partial · overdue","Partially paid"),IF(TODAY()&gt;J288,"Overdue",IF(J288-TODAY()&lt;=7,"Due soon","Open")))))</f>
        <v/>
      </c>
      <c r="O288" s="28">
        <f>IF(OR(I288="",M288&lt;=0.005),"",MAX(0,TODAY()-J288))</f>
        <v/>
      </c>
      <c r="P288" s="28">
        <f>IF(OR(K288="",D288=""),"",K288-D288)</f>
        <v/>
      </c>
    </row>
    <row r="289" hidden="1">
      <c r="B289" s="13" t="n"/>
      <c r="C289" s="13" t="n"/>
      <c r="D289" s="57" t="n"/>
      <c r="E289" s="13" t="n"/>
      <c r="F289" s="58" t="n"/>
      <c r="G289" s="15" t="n"/>
      <c r="H289" s="55">
        <f>IF(F289="","",F289*IF(G289="",Settings!$C$10,G289))</f>
        <v/>
      </c>
      <c r="I289" s="55">
        <f>IF(F289="","",F289+H289)</f>
        <v/>
      </c>
      <c r="J289" s="59">
        <f>IF(D289="","",D289+IFERROR(INDEX(Clients!$G$7:$G$106,MATCH(C289,Clients!$B$7:$B$106,0))+0,Settings!$C$9))</f>
        <v/>
      </c>
      <c r="K289" s="57" t="n"/>
      <c r="L289" s="58" t="n"/>
      <c r="M289" s="55">
        <f>IF(I289="","",I289-N(L289))</f>
        <v/>
      </c>
      <c r="N289" s="7">
        <f>IF(I289="","",IF(M289&lt;=0.005,"Paid",IF(N(L289)&gt;0,IF(TODAY()&gt;J289,"Partial · overdue","Partially paid"),IF(TODAY()&gt;J289,"Overdue",IF(J289-TODAY()&lt;=7,"Due soon","Open")))))</f>
        <v/>
      </c>
      <c r="O289" s="28">
        <f>IF(OR(I289="",M289&lt;=0.005),"",MAX(0,TODAY()-J289))</f>
        <v/>
      </c>
      <c r="P289" s="28">
        <f>IF(OR(K289="",D289=""),"",K289-D289)</f>
        <v/>
      </c>
    </row>
    <row r="290" hidden="1">
      <c r="B290" s="13" t="n"/>
      <c r="C290" s="13" t="n"/>
      <c r="D290" s="57" t="n"/>
      <c r="E290" s="13" t="n"/>
      <c r="F290" s="58" t="n"/>
      <c r="G290" s="15" t="n"/>
      <c r="H290" s="55">
        <f>IF(F290="","",F290*IF(G290="",Settings!$C$10,G290))</f>
        <v/>
      </c>
      <c r="I290" s="55">
        <f>IF(F290="","",F290+H290)</f>
        <v/>
      </c>
      <c r="J290" s="59">
        <f>IF(D290="","",D290+IFERROR(INDEX(Clients!$G$7:$G$106,MATCH(C290,Clients!$B$7:$B$106,0))+0,Settings!$C$9))</f>
        <v/>
      </c>
      <c r="K290" s="57" t="n"/>
      <c r="L290" s="58" t="n"/>
      <c r="M290" s="55">
        <f>IF(I290="","",I290-N(L290))</f>
        <v/>
      </c>
      <c r="N290" s="7">
        <f>IF(I290="","",IF(M290&lt;=0.005,"Paid",IF(N(L290)&gt;0,IF(TODAY()&gt;J290,"Partial · overdue","Partially paid"),IF(TODAY()&gt;J290,"Overdue",IF(J290-TODAY()&lt;=7,"Due soon","Open")))))</f>
        <v/>
      </c>
      <c r="O290" s="28">
        <f>IF(OR(I290="",M290&lt;=0.005),"",MAX(0,TODAY()-J290))</f>
        <v/>
      </c>
      <c r="P290" s="28">
        <f>IF(OR(K290="",D290=""),"",K290-D290)</f>
        <v/>
      </c>
    </row>
    <row r="291" hidden="1">
      <c r="B291" s="13" t="n"/>
      <c r="C291" s="13" t="n"/>
      <c r="D291" s="57" t="n"/>
      <c r="E291" s="13" t="n"/>
      <c r="F291" s="58" t="n"/>
      <c r="G291" s="15" t="n"/>
      <c r="H291" s="55">
        <f>IF(F291="","",F291*IF(G291="",Settings!$C$10,G291))</f>
        <v/>
      </c>
      <c r="I291" s="55">
        <f>IF(F291="","",F291+H291)</f>
        <v/>
      </c>
      <c r="J291" s="59">
        <f>IF(D291="","",D291+IFERROR(INDEX(Clients!$G$7:$G$106,MATCH(C291,Clients!$B$7:$B$106,0))+0,Settings!$C$9))</f>
        <v/>
      </c>
      <c r="K291" s="57" t="n"/>
      <c r="L291" s="58" t="n"/>
      <c r="M291" s="55">
        <f>IF(I291="","",I291-N(L291))</f>
        <v/>
      </c>
      <c r="N291" s="7">
        <f>IF(I291="","",IF(M291&lt;=0.005,"Paid",IF(N(L291)&gt;0,IF(TODAY()&gt;J291,"Partial · overdue","Partially paid"),IF(TODAY()&gt;J291,"Overdue",IF(J291-TODAY()&lt;=7,"Due soon","Open")))))</f>
        <v/>
      </c>
      <c r="O291" s="28">
        <f>IF(OR(I291="",M291&lt;=0.005),"",MAX(0,TODAY()-J291))</f>
        <v/>
      </c>
      <c r="P291" s="28">
        <f>IF(OR(K291="",D291=""),"",K291-D291)</f>
        <v/>
      </c>
    </row>
    <row r="292" hidden="1">
      <c r="B292" s="13" t="n"/>
      <c r="C292" s="13" t="n"/>
      <c r="D292" s="57" t="n"/>
      <c r="E292" s="13" t="n"/>
      <c r="F292" s="58" t="n"/>
      <c r="G292" s="15" t="n"/>
      <c r="H292" s="55">
        <f>IF(F292="","",F292*IF(G292="",Settings!$C$10,G292))</f>
        <v/>
      </c>
      <c r="I292" s="55">
        <f>IF(F292="","",F292+H292)</f>
        <v/>
      </c>
      <c r="J292" s="59">
        <f>IF(D292="","",D292+IFERROR(INDEX(Clients!$G$7:$G$106,MATCH(C292,Clients!$B$7:$B$106,0))+0,Settings!$C$9))</f>
        <v/>
      </c>
      <c r="K292" s="57" t="n"/>
      <c r="L292" s="58" t="n"/>
      <c r="M292" s="55">
        <f>IF(I292="","",I292-N(L292))</f>
        <v/>
      </c>
      <c r="N292" s="7">
        <f>IF(I292="","",IF(M292&lt;=0.005,"Paid",IF(N(L292)&gt;0,IF(TODAY()&gt;J292,"Partial · overdue","Partially paid"),IF(TODAY()&gt;J292,"Overdue",IF(J292-TODAY()&lt;=7,"Due soon","Open")))))</f>
        <v/>
      </c>
      <c r="O292" s="28">
        <f>IF(OR(I292="",M292&lt;=0.005),"",MAX(0,TODAY()-J292))</f>
        <v/>
      </c>
      <c r="P292" s="28">
        <f>IF(OR(K292="",D292=""),"",K292-D292)</f>
        <v/>
      </c>
    </row>
    <row r="293" hidden="1">
      <c r="B293" s="13" t="n"/>
      <c r="C293" s="13" t="n"/>
      <c r="D293" s="57" t="n"/>
      <c r="E293" s="13" t="n"/>
      <c r="F293" s="58" t="n"/>
      <c r="G293" s="15" t="n"/>
      <c r="H293" s="55">
        <f>IF(F293="","",F293*IF(G293="",Settings!$C$10,G293))</f>
        <v/>
      </c>
      <c r="I293" s="55">
        <f>IF(F293="","",F293+H293)</f>
        <v/>
      </c>
      <c r="J293" s="59">
        <f>IF(D293="","",D293+IFERROR(INDEX(Clients!$G$7:$G$106,MATCH(C293,Clients!$B$7:$B$106,0))+0,Settings!$C$9))</f>
        <v/>
      </c>
      <c r="K293" s="57" t="n"/>
      <c r="L293" s="58" t="n"/>
      <c r="M293" s="55">
        <f>IF(I293="","",I293-N(L293))</f>
        <v/>
      </c>
      <c r="N293" s="7">
        <f>IF(I293="","",IF(M293&lt;=0.005,"Paid",IF(N(L293)&gt;0,IF(TODAY()&gt;J293,"Partial · overdue","Partially paid"),IF(TODAY()&gt;J293,"Overdue",IF(J293-TODAY()&lt;=7,"Due soon","Open")))))</f>
        <v/>
      </c>
      <c r="O293" s="28">
        <f>IF(OR(I293="",M293&lt;=0.005),"",MAX(0,TODAY()-J293))</f>
        <v/>
      </c>
      <c r="P293" s="28">
        <f>IF(OR(K293="",D293=""),"",K293-D293)</f>
        <v/>
      </c>
    </row>
    <row r="294" hidden="1">
      <c r="B294" s="13" t="n"/>
      <c r="C294" s="13" t="n"/>
      <c r="D294" s="57" t="n"/>
      <c r="E294" s="13" t="n"/>
      <c r="F294" s="58" t="n"/>
      <c r="G294" s="15" t="n"/>
      <c r="H294" s="55">
        <f>IF(F294="","",F294*IF(G294="",Settings!$C$10,G294))</f>
        <v/>
      </c>
      <c r="I294" s="55">
        <f>IF(F294="","",F294+H294)</f>
        <v/>
      </c>
      <c r="J294" s="59">
        <f>IF(D294="","",D294+IFERROR(INDEX(Clients!$G$7:$G$106,MATCH(C294,Clients!$B$7:$B$106,0))+0,Settings!$C$9))</f>
        <v/>
      </c>
      <c r="K294" s="57" t="n"/>
      <c r="L294" s="58" t="n"/>
      <c r="M294" s="55">
        <f>IF(I294="","",I294-N(L294))</f>
        <v/>
      </c>
      <c r="N294" s="7">
        <f>IF(I294="","",IF(M294&lt;=0.005,"Paid",IF(N(L294)&gt;0,IF(TODAY()&gt;J294,"Partial · overdue","Partially paid"),IF(TODAY()&gt;J294,"Overdue",IF(J294-TODAY()&lt;=7,"Due soon","Open")))))</f>
        <v/>
      </c>
      <c r="O294" s="28">
        <f>IF(OR(I294="",M294&lt;=0.005),"",MAX(0,TODAY()-J294))</f>
        <v/>
      </c>
      <c r="P294" s="28">
        <f>IF(OR(K294="",D294=""),"",K294-D294)</f>
        <v/>
      </c>
    </row>
    <row r="295" hidden="1">
      <c r="B295" s="13" t="n"/>
      <c r="C295" s="13" t="n"/>
      <c r="D295" s="57" t="n"/>
      <c r="E295" s="13" t="n"/>
      <c r="F295" s="58" t="n"/>
      <c r="G295" s="15" t="n"/>
      <c r="H295" s="55">
        <f>IF(F295="","",F295*IF(G295="",Settings!$C$10,G295))</f>
        <v/>
      </c>
      <c r="I295" s="55">
        <f>IF(F295="","",F295+H295)</f>
        <v/>
      </c>
      <c r="J295" s="59">
        <f>IF(D295="","",D295+IFERROR(INDEX(Clients!$G$7:$G$106,MATCH(C295,Clients!$B$7:$B$106,0))+0,Settings!$C$9))</f>
        <v/>
      </c>
      <c r="K295" s="57" t="n"/>
      <c r="L295" s="58" t="n"/>
      <c r="M295" s="55">
        <f>IF(I295="","",I295-N(L295))</f>
        <v/>
      </c>
      <c r="N295" s="7">
        <f>IF(I295="","",IF(M295&lt;=0.005,"Paid",IF(N(L295)&gt;0,IF(TODAY()&gt;J295,"Partial · overdue","Partially paid"),IF(TODAY()&gt;J295,"Overdue",IF(J295-TODAY()&lt;=7,"Due soon","Open")))))</f>
        <v/>
      </c>
      <c r="O295" s="28">
        <f>IF(OR(I295="",M295&lt;=0.005),"",MAX(0,TODAY()-J295))</f>
        <v/>
      </c>
      <c r="P295" s="28">
        <f>IF(OR(K295="",D295=""),"",K295-D295)</f>
        <v/>
      </c>
    </row>
    <row r="296" hidden="1">
      <c r="B296" s="13" t="n"/>
      <c r="C296" s="13" t="n"/>
      <c r="D296" s="57" t="n"/>
      <c r="E296" s="13" t="n"/>
      <c r="F296" s="58" t="n"/>
      <c r="G296" s="15" t="n"/>
      <c r="H296" s="55">
        <f>IF(F296="","",F296*IF(G296="",Settings!$C$10,G296))</f>
        <v/>
      </c>
      <c r="I296" s="55">
        <f>IF(F296="","",F296+H296)</f>
        <v/>
      </c>
      <c r="J296" s="59">
        <f>IF(D296="","",D296+IFERROR(INDEX(Clients!$G$7:$G$106,MATCH(C296,Clients!$B$7:$B$106,0))+0,Settings!$C$9))</f>
        <v/>
      </c>
      <c r="K296" s="57" t="n"/>
      <c r="L296" s="58" t="n"/>
      <c r="M296" s="55">
        <f>IF(I296="","",I296-N(L296))</f>
        <v/>
      </c>
      <c r="N296" s="7">
        <f>IF(I296="","",IF(M296&lt;=0.005,"Paid",IF(N(L296)&gt;0,IF(TODAY()&gt;J296,"Partial · overdue","Partially paid"),IF(TODAY()&gt;J296,"Overdue",IF(J296-TODAY()&lt;=7,"Due soon","Open")))))</f>
        <v/>
      </c>
      <c r="O296" s="28">
        <f>IF(OR(I296="",M296&lt;=0.005),"",MAX(0,TODAY()-J296))</f>
        <v/>
      </c>
      <c r="P296" s="28">
        <f>IF(OR(K296="",D296=""),"",K296-D296)</f>
        <v/>
      </c>
    </row>
    <row r="297" hidden="1">
      <c r="B297" s="13" t="n"/>
      <c r="C297" s="13" t="n"/>
      <c r="D297" s="57" t="n"/>
      <c r="E297" s="13" t="n"/>
      <c r="F297" s="58" t="n"/>
      <c r="G297" s="15" t="n"/>
      <c r="H297" s="55">
        <f>IF(F297="","",F297*IF(G297="",Settings!$C$10,G297))</f>
        <v/>
      </c>
      <c r="I297" s="55">
        <f>IF(F297="","",F297+H297)</f>
        <v/>
      </c>
      <c r="J297" s="59">
        <f>IF(D297="","",D297+IFERROR(INDEX(Clients!$G$7:$G$106,MATCH(C297,Clients!$B$7:$B$106,0))+0,Settings!$C$9))</f>
        <v/>
      </c>
      <c r="K297" s="57" t="n"/>
      <c r="L297" s="58" t="n"/>
      <c r="M297" s="55">
        <f>IF(I297="","",I297-N(L297))</f>
        <v/>
      </c>
      <c r="N297" s="7">
        <f>IF(I297="","",IF(M297&lt;=0.005,"Paid",IF(N(L297)&gt;0,IF(TODAY()&gt;J297,"Partial · overdue","Partially paid"),IF(TODAY()&gt;J297,"Overdue",IF(J297-TODAY()&lt;=7,"Due soon","Open")))))</f>
        <v/>
      </c>
      <c r="O297" s="28">
        <f>IF(OR(I297="",M297&lt;=0.005),"",MAX(0,TODAY()-J297))</f>
        <v/>
      </c>
      <c r="P297" s="28">
        <f>IF(OR(K297="",D297=""),"",K297-D297)</f>
        <v/>
      </c>
    </row>
    <row r="298" hidden="1">
      <c r="B298" s="13" t="n"/>
      <c r="C298" s="13" t="n"/>
      <c r="D298" s="57" t="n"/>
      <c r="E298" s="13" t="n"/>
      <c r="F298" s="58" t="n"/>
      <c r="G298" s="15" t="n"/>
      <c r="H298" s="55">
        <f>IF(F298="","",F298*IF(G298="",Settings!$C$10,G298))</f>
        <v/>
      </c>
      <c r="I298" s="55">
        <f>IF(F298="","",F298+H298)</f>
        <v/>
      </c>
      <c r="J298" s="59">
        <f>IF(D298="","",D298+IFERROR(INDEX(Clients!$G$7:$G$106,MATCH(C298,Clients!$B$7:$B$106,0))+0,Settings!$C$9))</f>
        <v/>
      </c>
      <c r="K298" s="57" t="n"/>
      <c r="L298" s="58" t="n"/>
      <c r="M298" s="55">
        <f>IF(I298="","",I298-N(L298))</f>
        <v/>
      </c>
      <c r="N298" s="7">
        <f>IF(I298="","",IF(M298&lt;=0.005,"Paid",IF(N(L298)&gt;0,IF(TODAY()&gt;J298,"Partial · overdue","Partially paid"),IF(TODAY()&gt;J298,"Overdue",IF(J298-TODAY()&lt;=7,"Due soon","Open")))))</f>
        <v/>
      </c>
      <c r="O298" s="28">
        <f>IF(OR(I298="",M298&lt;=0.005),"",MAX(0,TODAY()-J298))</f>
        <v/>
      </c>
      <c r="P298" s="28">
        <f>IF(OR(K298="",D298=""),"",K298-D298)</f>
        <v/>
      </c>
    </row>
    <row r="299" hidden="1">
      <c r="B299" s="13" t="n"/>
      <c r="C299" s="13" t="n"/>
      <c r="D299" s="57" t="n"/>
      <c r="E299" s="13" t="n"/>
      <c r="F299" s="58" t="n"/>
      <c r="G299" s="15" t="n"/>
      <c r="H299" s="55">
        <f>IF(F299="","",F299*IF(G299="",Settings!$C$10,G299))</f>
        <v/>
      </c>
      <c r="I299" s="55">
        <f>IF(F299="","",F299+H299)</f>
        <v/>
      </c>
      <c r="J299" s="59">
        <f>IF(D299="","",D299+IFERROR(INDEX(Clients!$G$7:$G$106,MATCH(C299,Clients!$B$7:$B$106,0))+0,Settings!$C$9))</f>
        <v/>
      </c>
      <c r="K299" s="57" t="n"/>
      <c r="L299" s="58" t="n"/>
      <c r="M299" s="55">
        <f>IF(I299="","",I299-N(L299))</f>
        <v/>
      </c>
      <c r="N299" s="7">
        <f>IF(I299="","",IF(M299&lt;=0.005,"Paid",IF(N(L299)&gt;0,IF(TODAY()&gt;J299,"Partial · overdue","Partially paid"),IF(TODAY()&gt;J299,"Overdue",IF(J299-TODAY()&lt;=7,"Due soon","Open")))))</f>
        <v/>
      </c>
      <c r="O299" s="28">
        <f>IF(OR(I299="",M299&lt;=0.005),"",MAX(0,TODAY()-J299))</f>
        <v/>
      </c>
      <c r="P299" s="28">
        <f>IF(OR(K299="",D299=""),"",K299-D299)</f>
        <v/>
      </c>
    </row>
    <row r="300" hidden="1">
      <c r="B300" s="13" t="n"/>
      <c r="C300" s="13" t="n"/>
      <c r="D300" s="57" t="n"/>
      <c r="E300" s="13" t="n"/>
      <c r="F300" s="58" t="n"/>
      <c r="G300" s="15" t="n"/>
      <c r="H300" s="55">
        <f>IF(F300="","",F300*IF(G300="",Settings!$C$10,G300))</f>
        <v/>
      </c>
      <c r="I300" s="55">
        <f>IF(F300="","",F300+H300)</f>
        <v/>
      </c>
      <c r="J300" s="59">
        <f>IF(D300="","",D300+IFERROR(INDEX(Clients!$G$7:$G$106,MATCH(C300,Clients!$B$7:$B$106,0))+0,Settings!$C$9))</f>
        <v/>
      </c>
      <c r="K300" s="57" t="n"/>
      <c r="L300" s="58" t="n"/>
      <c r="M300" s="55">
        <f>IF(I300="","",I300-N(L300))</f>
        <v/>
      </c>
      <c r="N300" s="7">
        <f>IF(I300="","",IF(M300&lt;=0.005,"Paid",IF(N(L300)&gt;0,IF(TODAY()&gt;J300,"Partial · overdue","Partially paid"),IF(TODAY()&gt;J300,"Overdue",IF(J300-TODAY()&lt;=7,"Due soon","Open")))))</f>
        <v/>
      </c>
      <c r="O300" s="28">
        <f>IF(OR(I300="",M300&lt;=0.005),"",MAX(0,TODAY()-J300))</f>
        <v/>
      </c>
      <c r="P300" s="28">
        <f>IF(OR(K300="",D300=""),"",K300-D300)</f>
        <v/>
      </c>
    </row>
    <row r="301" hidden="1">
      <c r="B301" s="13" t="n"/>
      <c r="C301" s="13" t="n"/>
      <c r="D301" s="57" t="n"/>
      <c r="E301" s="13" t="n"/>
      <c r="F301" s="58" t="n"/>
      <c r="G301" s="15" t="n"/>
      <c r="H301" s="55">
        <f>IF(F301="","",F301*IF(G301="",Settings!$C$10,G301))</f>
        <v/>
      </c>
      <c r="I301" s="55">
        <f>IF(F301="","",F301+H301)</f>
        <v/>
      </c>
      <c r="J301" s="59">
        <f>IF(D301="","",D301+IFERROR(INDEX(Clients!$G$7:$G$106,MATCH(C301,Clients!$B$7:$B$106,0))+0,Settings!$C$9))</f>
        <v/>
      </c>
      <c r="K301" s="57" t="n"/>
      <c r="L301" s="58" t="n"/>
      <c r="M301" s="55">
        <f>IF(I301="","",I301-N(L301))</f>
        <v/>
      </c>
      <c r="N301" s="7">
        <f>IF(I301="","",IF(M301&lt;=0.005,"Paid",IF(N(L301)&gt;0,IF(TODAY()&gt;J301,"Partial · overdue","Partially paid"),IF(TODAY()&gt;J301,"Overdue",IF(J301-TODAY()&lt;=7,"Due soon","Open")))))</f>
        <v/>
      </c>
      <c r="O301" s="28">
        <f>IF(OR(I301="",M301&lt;=0.005),"",MAX(0,TODAY()-J301))</f>
        <v/>
      </c>
      <c r="P301" s="28">
        <f>IF(OR(K301="",D301=""),"",K301-D301)</f>
        <v/>
      </c>
    </row>
    <row r="302" hidden="1">
      <c r="B302" s="13" t="n"/>
      <c r="C302" s="13" t="n"/>
      <c r="D302" s="57" t="n"/>
      <c r="E302" s="13" t="n"/>
      <c r="F302" s="58" t="n"/>
      <c r="G302" s="15" t="n"/>
      <c r="H302" s="55">
        <f>IF(F302="","",F302*IF(G302="",Settings!$C$10,G302))</f>
        <v/>
      </c>
      <c r="I302" s="55">
        <f>IF(F302="","",F302+H302)</f>
        <v/>
      </c>
      <c r="J302" s="59">
        <f>IF(D302="","",D302+IFERROR(INDEX(Clients!$G$7:$G$106,MATCH(C302,Clients!$B$7:$B$106,0))+0,Settings!$C$9))</f>
        <v/>
      </c>
      <c r="K302" s="57" t="n"/>
      <c r="L302" s="58" t="n"/>
      <c r="M302" s="55">
        <f>IF(I302="","",I302-N(L302))</f>
        <v/>
      </c>
      <c r="N302" s="7">
        <f>IF(I302="","",IF(M302&lt;=0.005,"Paid",IF(N(L302)&gt;0,IF(TODAY()&gt;J302,"Partial · overdue","Partially paid"),IF(TODAY()&gt;J302,"Overdue",IF(J302-TODAY()&lt;=7,"Due soon","Open")))))</f>
        <v/>
      </c>
      <c r="O302" s="28">
        <f>IF(OR(I302="",M302&lt;=0.005),"",MAX(0,TODAY()-J302))</f>
        <v/>
      </c>
      <c r="P302" s="28">
        <f>IF(OR(K302="",D302=""),"",K302-D302)</f>
        <v/>
      </c>
    </row>
    <row r="303" hidden="1">
      <c r="B303" s="13" t="n"/>
      <c r="C303" s="13" t="n"/>
      <c r="D303" s="57" t="n"/>
      <c r="E303" s="13" t="n"/>
      <c r="F303" s="58" t="n"/>
      <c r="G303" s="15" t="n"/>
      <c r="H303" s="55">
        <f>IF(F303="","",F303*IF(G303="",Settings!$C$10,G303))</f>
        <v/>
      </c>
      <c r="I303" s="55">
        <f>IF(F303="","",F303+H303)</f>
        <v/>
      </c>
      <c r="J303" s="59">
        <f>IF(D303="","",D303+IFERROR(INDEX(Clients!$G$7:$G$106,MATCH(C303,Clients!$B$7:$B$106,0))+0,Settings!$C$9))</f>
        <v/>
      </c>
      <c r="K303" s="57" t="n"/>
      <c r="L303" s="58" t="n"/>
      <c r="M303" s="55">
        <f>IF(I303="","",I303-N(L303))</f>
        <v/>
      </c>
      <c r="N303" s="7">
        <f>IF(I303="","",IF(M303&lt;=0.005,"Paid",IF(N(L303)&gt;0,IF(TODAY()&gt;J303,"Partial · overdue","Partially paid"),IF(TODAY()&gt;J303,"Overdue",IF(J303-TODAY()&lt;=7,"Due soon","Open")))))</f>
        <v/>
      </c>
      <c r="O303" s="28">
        <f>IF(OR(I303="",M303&lt;=0.005),"",MAX(0,TODAY()-J303))</f>
        <v/>
      </c>
      <c r="P303" s="28">
        <f>IF(OR(K303="",D303=""),"",K303-D303)</f>
        <v/>
      </c>
    </row>
    <row r="304" hidden="1">
      <c r="B304" s="13" t="n"/>
      <c r="C304" s="13" t="n"/>
      <c r="D304" s="57" t="n"/>
      <c r="E304" s="13" t="n"/>
      <c r="F304" s="58" t="n"/>
      <c r="G304" s="15" t="n"/>
      <c r="H304" s="55">
        <f>IF(F304="","",F304*IF(G304="",Settings!$C$10,G304))</f>
        <v/>
      </c>
      <c r="I304" s="55">
        <f>IF(F304="","",F304+H304)</f>
        <v/>
      </c>
      <c r="J304" s="59">
        <f>IF(D304="","",D304+IFERROR(INDEX(Clients!$G$7:$G$106,MATCH(C304,Clients!$B$7:$B$106,0))+0,Settings!$C$9))</f>
        <v/>
      </c>
      <c r="K304" s="57" t="n"/>
      <c r="L304" s="58" t="n"/>
      <c r="M304" s="55">
        <f>IF(I304="","",I304-N(L304))</f>
        <v/>
      </c>
      <c r="N304" s="7">
        <f>IF(I304="","",IF(M304&lt;=0.005,"Paid",IF(N(L304)&gt;0,IF(TODAY()&gt;J304,"Partial · overdue","Partially paid"),IF(TODAY()&gt;J304,"Overdue",IF(J304-TODAY()&lt;=7,"Due soon","Open")))))</f>
        <v/>
      </c>
      <c r="O304" s="28">
        <f>IF(OR(I304="",M304&lt;=0.005),"",MAX(0,TODAY()-J304))</f>
        <v/>
      </c>
      <c r="P304" s="28">
        <f>IF(OR(K304="",D304=""),"",K304-D304)</f>
        <v/>
      </c>
    </row>
    <row r="305" hidden="1">
      <c r="B305" s="13" t="n"/>
      <c r="C305" s="13" t="n"/>
      <c r="D305" s="57" t="n"/>
      <c r="E305" s="13" t="n"/>
      <c r="F305" s="58" t="n"/>
      <c r="G305" s="15" t="n"/>
      <c r="H305" s="55">
        <f>IF(F305="","",F305*IF(G305="",Settings!$C$10,G305))</f>
        <v/>
      </c>
      <c r="I305" s="55">
        <f>IF(F305="","",F305+H305)</f>
        <v/>
      </c>
      <c r="J305" s="59">
        <f>IF(D305="","",D305+IFERROR(INDEX(Clients!$G$7:$G$106,MATCH(C305,Clients!$B$7:$B$106,0))+0,Settings!$C$9))</f>
        <v/>
      </c>
      <c r="K305" s="57" t="n"/>
      <c r="L305" s="58" t="n"/>
      <c r="M305" s="55">
        <f>IF(I305="","",I305-N(L305))</f>
        <v/>
      </c>
      <c r="N305" s="7">
        <f>IF(I305="","",IF(M305&lt;=0.005,"Paid",IF(N(L305)&gt;0,IF(TODAY()&gt;J305,"Partial · overdue","Partially paid"),IF(TODAY()&gt;J305,"Overdue",IF(J305-TODAY()&lt;=7,"Due soon","Open")))))</f>
        <v/>
      </c>
      <c r="O305" s="28">
        <f>IF(OR(I305="",M305&lt;=0.005),"",MAX(0,TODAY()-J305))</f>
        <v/>
      </c>
      <c r="P305" s="28">
        <f>IF(OR(K305="",D305=""),"",K305-D305)</f>
        <v/>
      </c>
    </row>
    <row r="306" hidden="1">
      <c r="B306" s="13" t="n"/>
      <c r="C306" s="13" t="n"/>
      <c r="D306" s="57" t="n"/>
      <c r="E306" s="13" t="n"/>
      <c r="F306" s="58" t="n"/>
      <c r="G306" s="15" t="n"/>
      <c r="H306" s="55">
        <f>IF(F306="","",F306*IF(G306="",Settings!$C$10,G306))</f>
        <v/>
      </c>
      <c r="I306" s="55">
        <f>IF(F306="","",F306+H306)</f>
        <v/>
      </c>
      <c r="J306" s="59">
        <f>IF(D306="","",D306+IFERROR(INDEX(Clients!$G$7:$G$106,MATCH(C306,Clients!$B$7:$B$106,0))+0,Settings!$C$9))</f>
        <v/>
      </c>
      <c r="K306" s="57" t="n"/>
      <c r="L306" s="58" t="n"/>
      <c r="M306" s="55">
        <f>IF(I306="","",I306-N(L306))</f>
        <v/>
      </c>
      <c r="N306" s="7">
        <f>IF(I306="","",IF(M306&lt;=0.005,"Paid",IF(N(L306)&gt;0,IF(TODAY()&gt;J306,"Partial · overdue","Partially paid"),IF(TODAY()&gt;J306,"Overdue",IF(J306-TODAY()&lt;=7,"Due soon","Open")))))</f>
        <v/>
      </c>
      <c r="O306" s="28">
        <f>IF(OR(I306="",M306&lt;=0.005),"",MAX(0,TODAY()-J306))</f>
        <v/>
      </c>
      <c r="P306" s="28">
        <f>IF(OR(K306="",D306=""),"",K306-D306)</f>
        <v/>
      </c>
    </row>
    <row r="307" hidden="1">
      <c r="B307" s="13" t="n"/>
      <c r="C307" s="13" t="n"/>
      <c r="D307" s="57" t="n"/>
      <c r="E307" s="13" t="n"/>
      <c r="F307" s="58" t="n"/>
      <c r="G307" s="15" t="n"/>
      <c r="H307" s="55">
        <f>IF(F307="","",F307*IF(G307="",Settings!$C$10,G307))</f>
        <v/>
      </c>
      <c r="I307" s="55">
        <f>IF(F307="","",F307+H307)</f>
        <v/>
      </c>
      <c r="J307" s="59">
        <f>IF(D307="","",D307+IFERROR(INDEX(Clients!$G$7:$G$106,MATCH(C307,Clients!$B$7:$B$106,0))+0,Settings!$C$9))</f>
        <v/>
      </c>
      <c r="K307" s="57" t="n"/>
      <c r="L307" s="58" t="n"/>
      <c r="M307" s="55">
        <f>IF(I307="","",I307-N(L307))</f>
        <v/>
      </c>
      <c r="N307" s="7">
        <f>IF(I307="","",IF(M307&lt;=0.005,"Paid",IF(N(L307)&gt;0,IF(TODAY()&gt;J307,"Partial · overdue","Partially paid"),IF(TODAY()&gt;J307,"Overdue",IF(J307-TODAY()&lt;=7,"Due soon","Open")))))</f>
        <v/>
      </c>
      <c r="O307" s="28">
        <f>IF(OR(I307="",M307&lt;=0.005),"",MAX(0,TODAY()-J307))</f>
        <v/>
      </c>
      <c r="P307" s="28">
        <f>IF(OR(K307="",D307=""),"",K307-D307)</f>
        <v/>
      </c>
    </row>
    <row r="308" hidden="1">
      <c r="B308" s="13" t="n"/>
      <c r="C308" s="13" t="n"/>
      <c r="D308" s="57" t="n"/>
      <c r="E308" s="13" t="n"/>
      <c r="F308" s="58" t="n"/>
      <c r="G308" s="15" t="n"/>
      <c r="H308" s="55">
        <f>IF(F308="","",F308*IF(G308="",Settings!$C$10,G308))</f>
        <v/>
      </c>
      <c r="I308" s="55">
        <f>IF(F308="","",F308+H308)</f>
        <v/>
      </c>
      <c r="J308" s="59">
        <f>IF(D308="","",D308+IFERROR(INDEX(Clients!$G$7:$G$106,MATCH(C308,Clients!$B$7:$B$106,0))+0,Settings!$C$9))</f>
        <v/>
      </c>
      <c r="K308" s="57" t="n"/>
      <c r="L308" s="58" t="n"/>
      <c r="M308" s="55">
        <f>IF(I308="","",I308-N(L308))</f>
        <v/>
      </c>
      <c r="N308" s="7">
        <f>IF(I308="","",IF(M308&lt;=0.005,"Paid",IF(N(L308)&gt;0,IF(TODAY()&gt;J308,"Partial · overdue","Partially paid"),IF(TODAY()&gt;J308,"Overdue",IF(J308-TODAY()&lt;=7,"Due soon","Open")))))</f>
        <v/>
      </c>
      <c r="O308" s="28">
        <f>IF(OR(I308="",M308&lt;=0.005),"",MAX(0,TODAY()-J308))</f>
        <v/>
      </c>
      <c r="P308" s="28">
        <f>IF(OR(K308="",D308=""),"",K308-D308)</f>
        <v/>
      </c>
    </row>
    <row r="309" hidden="1">
      <c r="B309" s="13" t="n"/>
      <c r="C309" s="13" t="n"/>
      <c r="D309" s="57" t="n"/>
      <c r="E309" s="13" t="n"/>
      <c r="F309" s="58" t="n"/>
      <c r="G309" s="15" t="n"/>
      <c r="H309" s="55">
        <f>IF(F309="","",F309*IF(G309="",Settings!$C$10,G309))</f>
        <v/>
      </c>
      <c r="I309" s="55">
        <f>IF(F309="","",F309+H309)</f>
        <v/>
      </c>
      <c r="J309" s="59">
        <f>IF(D309="","",D309+IFERROR(INDEX(Clients!$G$7:$G$106,MATCH(C309,Clients!$B$7:$B$106,0))+0,Settings!$C$9))</f>
        <v/>
      </c>
      <c r="K309" s="57" t="n"/>
      <c r="L309" s="58" t="n"/>
      <c r="M309" s="55">
        <f>IF(I309="","",I309-N(L309))</f>
        <v/>
      </c>
      <c r="N309" s="7">
        <f>IF(I309="","",IF(M309&lt;=0.005,"Paid",IF(N(L309)&gt;0,IF(TODAY()&gt;J309,"Partial · overdue","Partially paid"),IF(TODAY()&gt;J309,"Overdue",IF(J309-TODAY()&lt;=7,"Due soon","Open")))))</f>
        <v/>
      </c>
      <c r="O309" s="28">
        <f>IF(OR(I309="",M309&lt;=0.005),"",MAX(0,TODAY()-J309))</f>
        <v/>
      </c>
      <c r="P309" s="28">
        <f>IF(OR(K309="",D309=""),"",K309-D309)</f>
        <v/>
      </c>
    </row>
    <row r="310" hidden="1">
      <c r="B310" s="13" t="n"/>
      <c r="C310" s="13" t="n"/>
      <c r="D310" s="57" t="n"/>
      <c r="E310" s="13" t="n"/>
      <c r="F310" s="58" t="n"/>
      <c r="G310" s="15" t="n"/>
      <c r="H310" s="55">
        <f>IF(F310="","",F310*IF(G310="",Settings!$C$10,G310))</f>
        <v/>
      </c>
      <c r="I310" s="55">
        <f>IF(F310="","",F310+H310)</f>
        <v/>
      </c>
      <c r="J310" s="59">
        <f>IF(D310="","",D310+IFERROR(INDEX(Clients!$G$7:$G$106,MATCH(C310,Clients!$B$7:$B$106,0))+0,Settings!$C$9))</f>
        <v/>
      </c>
      <c r="K310" s="57" t="n"/>
      <c r="L310" s="58" t="n"/>
      <c r="M310" s="55">
        <f>IF(I310="","",I310-N(L310))</f>
        <v/>
      </c>
      <c r="N310" s="7">
        <f>IF(I310="","",IF(M310&lt;=0.005,"Paid",IF(N(L310)&gt;0,IF(TODAY()&gt;J310,"Partial · overdue","Partially paid"),IF(TODAY()&gt;J310,"Overdue",IF(J310-TODAY()&lt;=7,"Due soon","Open")))))</f>
        <v/>
      </c>
      <c r="O310" s="28">
        <f>IF(OR(I310="",M310&lt;=0.005),"",MAX(0,TODAY()-J310))</f>
        <v/>
      </c>
      <c r="P310" s="28">
        <f>IF(OR(K310="",D310=""),"",K310-D310)</f>
        <v/>
      </c>
    </row>
    <row r="311" hidden="1">
      <c r="B311" s="13" t="n"/>
      <c r="C311" s="13" t="n"/>
      <c r="D311" s="57" t="n"/>
      <c r="E311" s="13" t="n"/>
      <c r="F311" s="58" t="n"/>
      <c r="G311" s="15" t="n"/>
      <c r="H311" s="55">
        <f>IF(F311="","",F311*IF(G311="",Settings!$C$10,G311))</f>
        <v/>
      </c>
      <c r="I311" s="55">
        <f>IF(F311="","",F311+H311)</f>
        <v/>
      </c>
      <c r="J311" s="59">
        <f>IF(D311="","",D311+IFERROR(INDEX(Clients!$G$7:$G$106,MATCH(C311,Clients!$B$7:$B$106,0))+0,Settings!$C$9))</f>
        <v/>
      </c>
      <c r="K311" s="57" t="n"/>
      <c r="L311" s="58" t="n"/>
      <c r="M311" s="55">
        <f>IF(I311="","",I311-N(L311))</f>
        <v/>
      </c>
      <c r="N311" s="7">
        <f>IF(I311="","",IF(M311&lt;=0.005,"Paid",IF(N(L311)&gt;0,IF(TODAY()&gt;J311,"Partial · overdue","Partially paid"),IF(TODAY()&gt;J311,"Overdue",IF(J311-TODAY()&lt;=7,"Due soon","Open")))))</f>
        <v/>
      </c>
      <c r="O311" s="28">
        <f>IF(OR(I311="",M311&lt;=0.005),"",MAX(0,TODAY()-J311))</f>
        <v/>
      </c>
      <c r="P311" s="28">
        <f>IF(OR(K311="",D311=""),"",K311-D311)</f>
        <v/>
      </c>
    </row>
    <row r="312" hidden="1">
      <c r="B312" s="13" t="n"/>
      <c r="C312" s="13" t="n"/>
      <c r="D312" s="57" t="n"/>
      <c r="E312" s="13" t="n"/>
      <c r="F312" s="58" t="n"/>
      <c r="G312" s="15" t="n"/>
      <c r="H312" s="55">
        <f>IF(F312="","",F312*IF(G312="",Settings!$C$10,G312))</f>
        <v/>
      </c>
      <c r="I312" s="55">
        <f>IF(F312="","",F312+H312)</f>
        <v/>
      </c>
      <c r="J312" s="59">
        <f>IF(D312="","",D312+IFERROR(INDEX(Clients!$G$7:$G$106,MATCH(C312,Clients!$B$7:$B$106,0))+0,Settings!$C$9))</f>
        <v/>
      </c>
      <c r="K312" s="57" t="n"/>
      <c r="L312" s="58" t="n"/>
      <c r="M312" s="55">
        <f>IF(I312="","",I312-N(L312))</f>
        <v/>
      </c>
      <c r="N312" s="7">
        <f>IF(I312="","",IF(M312&lt;=0.005,"Paid",IF(N(L312)&gt;0,IF(TODAY()&gt;J312,"Partial · overdue","Partially paid"),IF(TODAY()&gt;J312,"Overdue",IF(J312-TODAY()&lt;=7,"Due soon","Open")))))</f>
        <v/>
      </c>
      <c r="O312" s="28">
        <f>IF(OR(I312="",M312&lt;=0.005),"",MAX(0,TODAY()-J312))</f>
        <v/>
      </c>
      <c r="P312" s="28">
        <f>IF(OR(K312="",D312=""),"",K312-D312)</f>
        <v/>
      </c>
    </row>
    <row r="313" hidden="1">
      <c r="B313" s="13" t="n"/>
      <c r="C313" s="13" t="n"/>
      <c r="D313" s="57" t="n"/>
      <c r="E313" s="13" t="n"/>
      <c r="F313" s="58" t="n"/>
      <c r="G313" s="15" t="n"/>
      <c r="H313" s="55">
        <f>IF(F313="","",F313*IF(G313="",Settings!$C$10,G313))</f>
        <v/>
      </c>
      <c r="I313" s="55">
        <f>IF(F313="","",F313+H313)</f>
        <v/>
      </c>
      <c r="J313" s="59">
        <f>IF(D313="","",D313+IFERROR(INDEX(Clients!$G$7:$G$106,MATCH(C313,Clients!$B$7:$B$106,0))+0,Settings!$C$9))</f>
        <v/>
      </c>
      <c r="K313" s="57" t="n"/>
      <c r="L313" s="58" t="n"/>
      <c r="M313" s="55">
        <f>IF(I313="","",I313-N(L313))</f>
        <v/>
      </c>
      <c r="N313" s="7">
        <f>IF(I313="","",IF(M313&lt;=0.005,"Paid",IF(N(L313)&gt;0,IF(TODAY()&gt;J313,"Partial · overdue","Partially paid"),IF(TODAY()&gt;J313,"Overdue",IF(J313-TODAY()&lt;=7,"Due soon","Open")))))</f>
        <v/>
      </c>
      <c r="O313" s="28">
        <f>IF(OR(I313="",M313&lt;=0.005),"",MAX(0,TODAY()-J313))</f>
        <v/>
      </c>
      <c r="P313" s="28">
        <f>IF(OR(K313="",D313=""),"",K313-D313)</f>
        <v/>
      </c>
    </row>
    <row r="314" hidden="1">
      <c r="B314" s="13" t="n"/>
      <c r="C314" s="13" t="n"/>
      <c r="D314" s="57" t="n"/>
      <c r="E314" s="13" t="n"/>
      <c r="F314" s="58" t="n"/>
      <c r="G314" s="15" t="n"/>
      <c r="H314" s="55">
        <f>IF(F314="","",F314*IF(G314="",Settings!$C$10,G314))</f>
        <v/>
      </c>
      <c r="I314" s="55">
        <f>IF(F314="","",F314+H314)</f>
        <v/>
      </c>
      <c r="J314" s="59">
        <f>IF(D314="","",D314+IFERROR(INDEX(Clients!$G$7:$G$106,MATCH(C314,Clients!$B$7:$B$106,0))+0,Settings!$C$9))</f>
        <v/>
      </c>
      <c r="K314" s="57" t="n"/>
      <c r="L314" s="58" t="n"/>
      <c r="M314" s="55">
        <f>IF(I314="","",I314-N(L314))</f>
        <v/>
      </c>
      <c r="N314" s="7">
        <f>IF(I314="","",IF(M314&lt;=0.005,"Paid",IF(N(L314)&gt;0,IF(TODAY()&gt;J314,"Partial · overdue","Partially paid"),IF(TODAY()&gt;J314,"Overdue",IF(J314-TODAY()&lt;=7,"Due soon","Open")))))</f>
        <v/>
      </c>
      <c r="O314" s="28">
        <f>IF(OR(I314="",M314&lt;=0.005),"",MAX(0,TODAY()-J314))</f>
        <v/>
      </c>
      <c r="P314" s="28">
        <f>IF(OR(K314="",D314=""),"",K314-D314)</f>
        <v/>
      </c>
    </row>
    <row r="315" hidden="1">
      <c r="B315" s="13" t="n"/>
      <c r="C315" s="13" t="n"/>
      <c r="D315" s="57" t="n"/>
      <c r="E315" s="13" t="n"/>
      <c r="F315" s="58" t="n"/>
      <c r="G315" s="15" t="n"/>
      <c r="H315" s="55">
        <f>IF(F315="","",F315*IF(G315="",Settings!$C$10,G315))</f>
        <v/>
      </c>
      <c r="I315" s="55">
        <f>IF(F315="","",F315+H315)</f>
        <v/>
      </c>
      <c r="J315" s="59">
        <f>IF(D315="","",D315+IFERROR(INDEX(Clients!$G$7:$G$106,MATCH(C315,Clients!$B$7:$B$106,0))+0,Settings!$C$9))</f>
        <v/>
      </c>
      <c r="K315" s="57" t="n"/>
      <c r="L315" s="58" t="n"/>
      <c r="M315" s="55">
        <f>IF(I315="","",I315-N(L315))</f>
        <v/>
      </c>
      <c r="N315" s="7">
        <f>IF(I315="","",IF(M315&lt;=0.005,"Paid",IF(N(L315)&gt;0,IF(TODAY()&gt;J315,"Partial · overdue","Partially paid"),IF(TODAY()&gt;J315,"Overdue",IF(J315-TODAY()&lt;=7,"Due soon","Open")))))</f>
        <v/>
      </c>
      <c r="O315" s="28">
        <f>IF(OR(I315="",M315&lt;=0.005),"",MAX(0,TODAY()-J315))</f>
        <v/>
      </c>
      <c r="P315" s="28">
        <f>IF(OR(K315="",D315=""),"",K315-D315)</f>
        <v/>
      </c>
    </row>
    <row r="316" hidden="1">
      <c r="B316" s="13" t="n"/>
      <c r="C316" s="13" t="n"/>
      <c r="D316" s="57" t="n"/>
      <c r="E316" s="13" t="n"/>
      <c r="F316" s="58" t="n"/>
      <c r="G316" s="15" t="n"/>
      <c r="H316" s="55">
        <f>IF(F316="","",F316*IF(G316="",Settings!$C$10,G316))</f>
        <v/>
      </c>
      <c r="I316" s="55">
        <f>IF(F316="","",F316+H316)</f>
        <v/>
      </c>
      <c r="J316" s="59">
        <f>IF(D316="","",D316+IFERROR(INDEX(Clients!$G$7:$G$106,MATCH(C316,Clients!$B$7:$B$106,0))+0,Settings!$C$9))</f>
        <v/>
      </c>
      <c r="K316" s="57" t="n"/>
      <c r="L316" s="58" t="n"/>
      <c r="M316" s="55">
        <f>IF(I316="","",I316-N(L316))</f>
        <v/>
      </c>
      <c r="N316" s="7">
        <f>IF(I316="","",IF(M316&lt;=0.005,"Paid",IF(N(L316)&gt;0,IF(TODAY()&gt;J316,"Partial · overdue","Partially paid"),IF(TODAY()&gt;J316,"Overdue",IF(J316-TODAY()&lt;=7,"Due soon","Open")))))</f>
        <v/>
      </c>
      <c r="O316" s="28">
        <f>IF(OR(I316="",M316&lt;=0.005),"",MAX(0,TODAY()-J316))</f>
        <v/>
      </c>
      <c r="P316" s="28">
        <f>IF(OR(K316="",D316=""),"",K316-D316)</f>
        <v/>
      </c>
    </row>
    <row r="317" hidden="1">
      <c r="B317" s="13" t="n"/>
      <c r="C317" s="13" t="n"/>
      <c r="D317" s="57" t="n"/>
      <c r="E317" s="13" t="n"/>
      <c r="F317" s="58" t="n"/>
      <c r="G317" s="15" t="n"/>
      <c r="H317" s="55">
        <f>IF(F317="","",F317*IF(G317="",Settings!$C$10,G317))</f>
        <v/>
      </c>
      <c r="I317" s="55">
        <f>IF(F317="","",F317+H317)</f>
        <v/>
      </c>
      <c r="J317" s="59">
        <f>IF(D317="","",D317+IFERROR(INDEX(Clients!$G$7:$G$106,MATCH(C317,Clients!$B$7:$B$106,0))+0,Settings!$C$9))</f>
        <v/>
      </c>
      <c r="K317" s="57" t="n"/>
      <c r="L317" s="58" t="n"/>
      <c r="M317" s="55">
        <f>IF(I317="","",I317-N(L317))</f>
        <v/>
      </c>
      <c r="N317" s="7">
        <f>IF(I317="","",IF(M317&lt;=0.005,"Paid",IF(N(L317)&gt;0,IF(TODAY()&gt;J317,"Partial · overdue","Partially paid"),IF(TODAY()&gt;J317,"Overdue",IF(J317-TODAY()&lt;=7,"Due soon","Open")))))</f>
        <v/>
      </c>
      <c r="O317" s="28">
        <f>IF(OR(I317="",M317&lt;=0.005),"",MAX(0,TODAY()-J317))</f>
        <v/>
      </c>
      <c r="P317" s="28">
        <f>IF(OR(K317="",D317=""),"",K317-D317)</f>
        <v/>
      </c>
    </row>
    <row r="318" hidden="1">
      <c r="B318" s="13" t="n"/>
      <c r="C318" s="13" t="n"/>
      <c r="D318" s="57" t="n"/>
      <c r="E318" s="13" t="n"/>
      <c r="F318" s="58" t="n"/>
      <c r="G318" s="15" t="n"/>
      <c r="H318" s="55">
        <f>IF(F318="","",F318*IF(G318="",Settings!$C$10,G318))</f>
        <v/>
      </c>
      <c r="I318" s="55">
        <f>IF(F318="","",F318+H318)</f>
        <v/>
      </c>
      <c r="J318" s="59">
        <f>IF(D318="","",D318+IFERROR(INDEX(Clients!$G$7:$G$106,MATCH(C318,Clients!$B$7:$B$106,0))+0,Settings!$C$9))</f>
        <v/>
      </c>
      <c r="K318" s="57" t="n"/>
      <c r="L318" s="58" t="n"/>
      <c r="M318" s="55">
        <f>IF(I318="","",I318-N(L318))</f>
        <v/>
      </c>
      <c r="N318" s="7">
        <f>IF(I318="","",IF(M318&lt;=0.005,"Paid",IF(N(L318)&gt;0,IF(TODAY()&gt;J318,"Partial · overdue","Partially paid"),IF(TODAY()&gt;J318,"Overdue",IF(J318-TODAY()&lt;=7,"Due soon","Open")))))</f>
        <v/>
      </c>
      <c r="O318" s="28">
        <f>IF(OR(I318="",M318&lt;=0.005),"",MAX(0,TODAY()-J318))</f>
        <v/>
      </c>
      <c r="P318" s="28">
        <f>IF(OR(K318="",D318=""),"",K318-D318)</f>
        <v/>
      </c>
    </row>
    <row r="319" hidden="1">
      <c r="B319" s="13" t="n"/>
      <c r="C319" s="13" t="n"/>
      <c r="D319" s="57" t="n"/>
      <c r="E319" s="13" t="n"/>
      <c r="F319" s="58" t="n"/>
      <c r="G319" s="15" t="n"/>
      <c r="H319" s="55">
        <f>IF(F319="","",F319*IF(G319="",Settings!$C$10,G319))</f>
        <v/>
      </c>
      <c r="I319" s="55">
        <f>IF(F319="","",F319+H319)</f>
        <v/>
      </c>
      <c r="J319" s="59">
        <f>IF(D319="","",D319+IFERROR(INDEX(Clients!$G$7:$G$106,MATCH(C319,Clients!$B$7:$B$106,0))+0,Settings!$C$9))</f>
        <v/>
      </c>
      <c r="K319" s="57" t="n"/>
      <c r="L319" s="58" t="n"/>
      <c r="M319" s="55">
        <f>IF(I319="","",I319-N(L319))</f>
        <v/>
      </c>
      <c r="N319" s="7">
        <f>IF(I319="","",IF(M319&lt;=0.005,"Paid",IF(N(L319)&gt;0,IF(TODAY()&gt;J319,"Partial · overdue","Partially paid"),IF(TODAY()&gt;J319,"Overdue",IF(J319-TODAY()&lt;=7,"Due soon","Open")))))</f>
        <v/>
      </c>
      <c r="O319" s="28">
        <f>IF(OR(I319="",M319&lt;=0.005),"",MAX(0,TODAY()-J319))</f>
        <v/>
      </c>
      <c r="P319" s="28">
        <f>IF(OR(K319="",D319=""),"",K319-D319)</f>
        <v/>
      </c>
    </row>
    <row r="320" hidden="1">
      <c r="B320" s="13" t="n"/>
      <c r="C320" s="13" t="n"/>
      <c r="D320" s="57" t="n"/>
      <c r="E320" s="13" t="n"/>
      <c r="F320" s="58" t="n"/>
      <c r="G320" s="15" t="n"/>
      <c r="H320" s="55">
        <f>IF(F320="","",F320*IF(G320="",Settings!$C$10,G320))</f>
        <v/>
      </c>
      <c r="I320" s="55">
        <f>IF(F320="","",F320+H320)</f>
        <v/>
      </c>
      <c r="J320" s="59">
        <f>IF(D320="","",D320+IFERROR(INDEX(Clients!$G$7:$G$106,MATCH(C320,Clients!$B$7:$B$106,0))+0,Settings!$C$9))</f>
        <v/>
      </c>
      <c r="K320" s="57" t="n"/>
      <c r="L320" s="58" t="n"/>
      <c r="M320" s="55">
        <f>IF(I320="","",I320-N(L320))</f>
        <v/>
      </c>
      <c r="N320" s="7">
        <f>IF(I320="","",IF(M320&lt;=0.005,"Paid",IF(N(L320)&gt;0,IF(TODAY()&gt;J320,"Partial · overdue","Partially paid"),IF(TODAY()&gt;J320,"Overdue",IF(J320-TODAY()&lt;=7,"Due soon","Open")))))</f>
        <v/>
      </c>
      <c r="O320" s="28">
        <f>IF(OR(I320="",M320&lt;=0.005),"",MAX(0,TODAY()-J320))</f>
        <v/>
      </c>
      <c r="P320" s="28">
        <f>IF(OR(K320="",D320=""),"",K320-D320)</f>
        <v/>
      </c>
    </row>
    <row r="321" hidden="1">
      <c r="B321" s="13" t="n"/>
      <c r="C321" s="13" t="n"/>
      <c r="D321" s="57" t="n"/>
      <c r="E321" s="13" t="n"/>
      <c r="F321" s="58" t="n"/>
      <c r="G321" s="15" t="n"/>
      <c r="H321" s="55">
        <f>IF(F321="","",F321*IF(G321="",Settings!$C$10,G321))</f>
        <v/>
      </c>
      <c r="I321" s="55">
        <f>IF(F321="","",F321+H321)</f>
        <v/>
      </c>
      <c r="J321" s="59">
        <f>IF(D321="","",D321+IFERROR(INDEX(Clients!$G$7:$G$106,MATCH(C321,Clients!$B$7:$B$106,0))+0,Settings!$C$9))</f>
        <v/>
      </c>
      <c r="K321" s="57" t="n"/>
      <c r="L321" s="58" t="n"/>
      <c r="M321" s="55">
        <f>IF(I321="","",I321-N(L321))</f>
        <v/>
      </c>
      <c r="N321" s="7">
        <f>IF(I321="","",IF(M321&lt;=0.005,"Paid",IF(N(L321)&gt;0,IF(TODAY()&gt;J321,"Partial · overdue","Partially paid"),IF(TODAY()&gt;J321,"Overdue",IF(J321-TODAY()&lt;=7,"Due soon","Open")))))</f>
        <v/>
      </c>
      <c r="O321" s="28">
        <f>IF(OR(I321="",M321&lt;=0.005),"",MAX(0,TODAY()-J321))</f>
        <v/>
      </c>
      <c r="P321" s="28">
        <f>IF(OR(K321="",D321=""),"",K321-D321)</f>
        <v/>
      </c>
    </row>
    <row r="322" hidden="1">
      <c r="B322" s="13" t="n"/>
      <c r="C322" s="13" t="n"/>
      <c r="D322" s="57" t="n"/>
      <c r="E322" s="13" t="n"/>
      <c r="F322" s="58" t="n"/>
      <c r="G322" s="15" t="n"/>
      <c r="H322" s="55">
        <f>IF(F322="","",F322*IF(G322="",Settings!$C$10,G322))</f>
        <v/>
      </c>
      <c r="I322" s="55">
        <f>IF(F322="","",F322+H322)</f>
        <v/>
      </c>
      <c r="J322" s="59">
        <f>IF(D322="","",D322+IFERROR(INDEX(Clients!$G$7:$G$106,MATCH(C322,Clients!$B$7:$B$106,0))+0,Settings!$C$9))</f>
        <v/>
      </c>
      <c r="K322" s="57" t="n"/>
      <c r="L322" s="58" t="n"/>
      <c r="M322" s="55">
        <f>IF(I322="","",I322-N(L322))</f>
        <v/>
      </c>
      <c r="N322" s="7">
        <f>IF(I322="","",IF(M322&lt;=0.005,"Paid",IF(N(L322)&gt;0,IF(TODAY()&gt;J322,"Partial · overdue","Partially paid"),IF(TODAY()&gt;J322,"Overdue",IF(J322-TODAY()&lt;=7,"Due soon","Open")))))</f>
        <v/>
      </c>
      <c r="O322" s="28">
        <f>IF(OR(I322="",M322&lt;=0.005),"",MAX(0,TODAY()-J322))</f>
        <v/>
      </c>
      <c r="P322" s="28">
        <f>IF(OR(K322="",D322=""),"",K322-D322)</f>
        <v/>
      </c>
    </row>
    <row r="323" hidden="1">
      <c r="B323" s="13" t="n"/>
      <c r="C323" s="13" t="n"/>
      <c r="D323" s="57" t="n"/>
      <c r="E323" s="13" t="n"/>
      <c r="F323" s="58" t="n"/>
      <c r="G323" s="15" t="n"/>
      <c r="H323" s="55">
        <f>IF(F323="","",F323*IF(G323="",Settings!$C$10,G323))</f>
        <v/>
      </c>
      <c r="I323" s="55">
        <f>IF(F323="","",F323+H323)</f>
        <v/>
      </c>
      <c r="J323" s="59">
        <f>IF(D323="","",D323+IFERROR(INDEX(Clients!$G$7:$G$106,MATCH(C323,Clients!$B$7:$B$106,0))+0,Settings!$C$9))</f>
        <v/>
      </c>
      <c r="K323" s="57" t="n"/>
      <c r="L323" s="58" t="n"/>
      <c r="M323" s="55">
        <f>IF(I323="","",I323-N(L323))</f>
        <v/>
      </c>
      <c r="N323" s="7">
        <f>IF(I323="","",IF(M323&lt;=0.005,"Paid",IF(N(L323)&gt;0,IF(TODAY()&gt;J323,"Partial · overdue","Partially paid"),IF(TODAY()&gt;J323,"Overdue",IF(J323-TODAY()&lt;=7,"Due soon","Open")))))</f>
        <v/>
      </c>
      <c r="O323" s="28">
        <f>IF(OR(I323="",M323&lt;=0.005),"",MAX(0,TODAY()-J323))</f>
        <v/>
      </c>
      <c r="P323" s="28">
        <f>IF(OR(K323="",D323=""),"",K323-D323)</f>
        <v/>
      </c>
    </row>
    <row r="324" hidden="1">
      <c r="B324" s="13" t="n"/>
      <c r="C324" s="13" t="n"/>
      <c r="D324" s="57" t="n"/>
      <c r="E324" s="13" t="n"/>
      <c r="F324" s="58" t="n"/>
      <c r="G324" s="15" t="n"/>
      <c r="H324" s="55">
        <f>IF(F324="","",F324*IF(G324="",Settings!$C$10,G324))</f>
        <v/>
      </c>
      <c r="I324" s="55">
        <f>IF(F324="","",F324+H324)</f>
        <v/>
      </c>
      <c r="J324" s="59">
        <f>IF(D324="","",D324+IFERROR(INDEX(Clients!$G$7:$G$106,MATCH(C324,Clients!$B$7:$B$106,0))+0,Settings!$C$9))</f>
        <v/>
      </c>
      <c r="K324" s="57" t="n"/>
      <c r="L324" s="58" t="n"/>
      <c r="M324" s="55">
        <f>IF(I324="","",I324-N(L324))</f>
        <v/>
      </c>
      <c r="N324" s="7">
        <f>IF(I324="","",IF(M324&lt;=0.005,"Paid",IF(N(L324)&gt;0,IF(TODAY()&gt;J324,"Partial · overdue","Partially paid"),IF(TODAY()&gt;J324,"Overdue",IF(J324-TODAY()&lt;=7,"Due soon","Open")))))</f>
        <v/>
      </c>
      <c r="O324" s="28">
        <f>IF(OR(I324="",M324&lt;=0.005),"",MAX(0,TODAY()-J324))</f>
        <v/>
      </c>
      <c r="P324" s="28">
        <f>IF(OR(K324="",D324=""),"",K324-D324)</f>
        <v/>
      </c>
    </row>
    <row r="325" hidden="1">
      <c r="B325" s="13" t="n"/>
      <c r="C325" s="13" t="n"/>
      <c r="D325" s="57" t="n"/>
      <c r="E325" s="13" t="n"/>
      <c r="F325" s="58" t="n"/>
      <c r="G325" s="15" t="n"/>
      <c r="H325" s="55">
        <f>IF(F325="","",F325*IF(G325="",Settings!$C$10,G325))</f>
        <v/>
      </c>
      <c r="I325" s="55">
        <f>IF(F325="","",F325+H325)</f>
        <v/>
      </c>
      <c r="J325" s="59">
        <f>IF(D325="","",D325+IFERROR(INDEX(Clients!$G$7:$G$106,MATCH(C325,Clients!$B$7:$B$106,0))+0,Settings!$C$9))</f>
        <v/>
      </c>
      <c r="K325" s="57" t="n"/>
      <c r="L325" s="58" t="n"/>
      <c r="M325" s="55">
        <f>IF(I325="","",I325-N(L325))</f>
        <v/>
      </c>
      <c r="N325" s="7">
        <f>IF(I325="","",IF(M325&lt;=0.005,"Paid",IF(N(L325)&gt;0,IF(TODAY()&gt;J325,"Partial · overdue","Partially paid"),IF(TODAY()&gt;J325,"Overdue",IF(J325-TODAY()&lt;=7,"Due soon","Open")))))</f>
        <v/>
      </c>
      <c r="O325" s="28">
        <f>IF(OR(I325="",M325&lt;=0.005),"",MAX(0,TODAY()-J325))</f>
        <v/>
      </c>
      <c r="P325" s="28">
        <f>IF(OR(K325="",D325=""),"",K325-D325)</f>
        <v/>
      </c>
    </row>
    <row r="326" hidden="1">
      <c r="B326" s="13" t="n"/>
      <c r="C326" s="13" t="n"/>
      <c r="D326" s="57" t="n"/>
      <c r="E326" s="13" t="n"/>
      <c r="F326" s="58" t="n"/>
      <c r="G326" s="15" t="n"/>
      <c r="H326" s="55">
        <f>IF(F326="","",F326*IF(G326="",Settings!$C$10,G326))</f>
        <v/>
      </c>
      <c r="I326" s="55">
        <f>IF(F326="","",F326+H326)</f>
        <v/>
      </c>
      <c r="J326" s="59">
        <f>IF(D326="","",D326+IFERROR(INDEX(Clients!$G$7:$G$106,MATCH(C326,Clients!$B$7:$B$106,0))+0,Settings!$C$9))</f>
        <v/>
      </c>
      <c r="K326" s="57" t="n"/>
      <c r="L326" s="58" t="n"/>
      <c r="M326" s="55">
        <f>IF(I326="","",I326-N(L326))</f>
        <v/>
      </c>
      <c r="N326" s="7">
        <f>IF(I326="","",IF(M326&lt;=0.005,"Paid",IF(N(L326)&gt;0,IF(TODAY()&gt;J326,"Partial · overdue","Partially paid"),IF(TODAY()&gt;J326,"Overdue",IF(J326-TODAY()&lt;=7,"Due soon","Open")))))</f>
        <v/>
      </c>
      <c r="O326" s="28">
        <f>IF(OR(I326="",M326&lt;=0.005),"",MAX(0,TODAY()-J326))</f>
        <v/>
      </c>
      <c r="P326" s="28">
        <f>IF(OR(K326="",D326=""),"",K326-D326)</f>
        <v/>
      </c>
    </row>
    <row r="327" hidden="1">
      <c r="B327" s="13" t="n"/>
      <c r="C327" s="13" t="n"/>
      <c r="D327" s="57" t="n"/>
      <c r="E327" s="13" t="n"/>
      <c r="F327" s="58" t="n"/>
      <c r="G327" s="15" t="n"/>
      <c r="H327" s="55">
        <f>IF(F327="","",F327*IF(G327="",Settings!$C$10,G327))</f>
        <v/>
      </c>
      <c r="I327" s="55">
        <f>IF(F327="","",F327+H327)</f>
        <v/>
      </c>
      <c r="J327" s="59">
        <f>IF(D327="","",D327+IFERROR(INDEX(Clients!$G$7:$G$106,MATCH(C327,Clients!$B$7:$B$106,0))+0,Settings!$C$9))</f>
        <v/>
      </c>
      <c r="K327" s="57" t="n"/>
      <c r="L327" s="58" t="n"/>
      <c r="M327" s="55">
        <f>IF(I327="","",I327-N(L327))</f>
        <v/>
      </c>
      <c r="N327" s="7">
        <f>IF(I327="","",IF(M327&lt;=0.005,"Paid",IF(N(L327)&gt;0,IF(TODAY()&gt;J327,"Partial · overdue","Partially paid"),IF(TODAY()&gt;J327,"Overdue",IF(J327-TODAY()&lt;=7,"Due soon","Open")))))</f>
        <v/>
      </c>
      <c r="O327" s="28">
        <f>IF(OR(I327="",M327&lt;=0.005),"",MAX(0,TODAY()-J327))</f>
        <v/>
      </c>
      <c r="P327" s="28">
        <f>IF(OR(K327="",D327=""),"",K327-D327)</f>
        <v/>
      </c>
    </row>
    <row r="328" hidden="1">
      <c r="B328" s="13" t="n"/>
      <c r="C328" s="13" t="n"/>
      <c r="D328" s="57" t="n"/>
      <c r="E328" s="13" t="n"/>
      <c r="F328" s="58" t="n"/>
      <c r="G328" s="15" t="n"/>
      <c r="H328" s="55">
        <f>IF(F328="","",F328*IF(G328="",Settings!$C$10,G328))</f>
        <v/>
      </c>
      <c r="I328" s="55">
        <f>IF(F328="","",F328+H328)</f>
        <v/>
      </c>
      <c r="J328" s="59">
        <f>IF(D328="","",D328+IFERROR(INDEX(Clients!$G$7:$G$106,MATCH(C328,Clients!$B$7:$B$106,0))+0,Settings!$C$9))</f>
        <v/>
      </c>
      <c r="K328" s="57" t="n"/>
      <c r="L328" s="58" t="n"/>
      <c r="M328" s="55">
        <f>IF(I328="","",I328-N(L328))</f>
        <v/>
      </c>
      <c r="N328" s="7">
        <f>IF(I328="","",IF(M328&lt;=0.005,"Paid",IF(N(L328)&gt;0,IF(TODAY()&gt;J328,"Partial · overdue","Partially paid"),IF(TODAY()&gt;J328,"Overdue",IF(J328-TODAY()&lt;=7,"Due soon","Open")))))</f>
        <v/>
      </c>
      <c r="O328" s="28">
        <f>IF(OR(I328="",M328&lt;=0.005),"",MAX(0,TODAY()-J328))</f>
        <v/>
      </c>
      <c r="P328" s="28">
        <f>IF(OR(K328="",D328=""),"",K328-D328)</f>
        <v/>
      </c>
    </row>
    <row r="329" hidden="1">
      <c r="B329" s="13" t="n"/>
      <c r="C329" s="13" t="n"/>
      <c r="D329" s="57" t="n"/>
      <c r="E329" s="13" t="n"/>
      <c r="F329" s="58" t="n"/>
      <c r="G329" s="15" t="n"/>
      <c r="H329" s="55">
        <f>IF(F329="","",F329*IF(G329="",Settings!$C$10,G329))</f>
        <v/>
      </c>
      <c r="I329" s="55">
        <f>IF(F329="","",F329+H329)</f>
        <v/>
      </c>
      <c r="J329" s="59">
        <f>IF(D329="","",D329+IFERROR(INDEX(Clients!$G$7:$G$106,MATCH(C329,Clients!$B$7:$B$106,0))+0,Settings!$C$9))</f>
        <v/>
      </c>
      <c r="K329" s="57" t="n"/>
      <c r="L329" s="58" t="n"/>
      <c r="M329" s="55">
        <f>IF(I329="","",I329-N(L329))</f>
        <v/>
      </c>
      <c r="N329" s="7">
        <f>IF(I329="","",IF(M329&lt;=0.005,"Paid",IF(N(L329)&gt;0,IF(TODAY()&gt;J329,"Partial · overdue","Partially paid"),IF(TODAY()&gt;J329,"Overdue",IF(J329-TODAY()&lt;=7,"Due soon","Open")))))</f>
        <v/>
      </c>
      <c r="O329" s="28">
        <f>IF(OR(I329="",M329&lt;=0.005),"",MAX(0,TODAY()-J329))</f>
        <v/>
      </c>
      <c r="P329" s="28">
        <f>IF(OR(K329="",D329=""),"",K329-D329)</f>
        <v/>
      </c>
    </row>
    <row r="330" hidden="1">
      <c r="B330" s="13" t="n"/>
      <c r="C330" s="13" t="n"/>
      <c r="D330" s="57" t="n"/>
      <c r="E330" s="13" t="n"/>
      <c r="F330" s="58" t="n"/>
      <c r="G330" s="15" t="n"/>
      <c r="H330" s="55">
        <f>IF(F330="","",F330*IF(G330="",Settings!$C$10,G330))</f>
        <v/>
      </c>
      <c r="I330" s="55">
        <f>IF(F330="","",F330+H330)</f>
        <v/>
      </c>
      <c r="J330" s="59">
        <f>IF(D330="","",D330+IFERROR(INDEX(Clients!$G$7:$G$106,MATCH(C330,Clients!$B$7:$B$106,0))+0,Settings!$C$9))</f>
        <v/>
      </c>
      <c r="K330" s="57" t="n"/>
      <c r="L330" s="58" t="n"/>
      <c r="M330" s="55">
        <f>IF(I330="","",I330-N(L330))</f>
        <v/>
      </c>
      <c r="N330" s="7">
        <f>IF(I330="","",IF(M330&lt;=0.005,"Paid",IF(N(L330)&gt;0,IF(TODAY()&gt;J330,"Partial · overdue","Partially paid"),IF(TODAY()&gt;J330,"Overdue",IF(J330-TODAY()&lt;=7,"Due soon","Open")))))</f>
        <v/>
      </c>
      <c r="O330" s="28">
        <f>IF(OR(I330="",M330&lt;=0.005),"",MAX(0,TODAY()-J330))</f>
        <v/>
      </c>
      <c r="P330" s="28">
        <f>IF(OR(K330="",D330=""),"",K330-D330)</f>
        <v/>
      </c>
    </row>
    <row r="331" hidden="1">
      <c r="B331" s="13" t="n"/>
      <c r="C331" s="13" t="n"/>
      <c r="D331" s="57" t="n"/>
      <c r="E331" s="13" t="n"/>
      <c r="F331" s="58" t="n"/>
      <c r="G331" s="15" t="n"/>
      <c r="H331" s="55">
        <f>IF(F331="","",F331*IF(G331="",Settings!$C$10,G331))</f>
        <v/>
      </c>
      <c r="I331" s="55">
        <f>IF(F331="","",F331+H331)</f>
        <v/>
      </c>
      <c r="J331" s="59">
        <f>IF(D331="","",D331+IFERROR(INDEX(Clients!$G$7:$G$106,MATCH(C331,Clients!$B$7:$B$106,0))+0,Settings!$C$9))</f>
        <v/>
      </c>
      <c r="K331" s="57" t="n"/>
      <c r="L331" s="58" t="n"/>
      <c r="M331" s="55">
        <f>IF(I331="","",I331-N(L331))</f>
        <v/>
      </c>
      <c r="N331" s="7">
        <f>IF(I331="","",IF(M331&lt;=0.005,"Paid",IF(N(L331)&gt;0,IF(TODAY()&gt;J331,"Partial · overdue","Partially paid"),IF(TODAY()&gt;J331,"Overdue",IF(J331-TODAY()&lt;=7,"Due soon","Open")))))</f>
        <v/>
      </c>
      <c r="O331" s="28">
        <f>IF(OR(I331="",M331&lt;=0.005),"",MAX(0,TODAY()-J331))</f>
        <v/>
      </c>
      <c r="P331" s="28">
        <f>IF(OR(K331="",D331=""),"",K331-D331)</f>
        <v/>
      </c>
    </row>
    <row r="332" hidden="1">
      <c r="B332" s="13" t="n"/>
      <c r="C332" s="13" t="n"/>
      <c r="D332" s="57" t="n"/>
      <c r="E332" s="13" t="n"/>
      <c r="F332" s="58" t="n"/>
      <c r="G332" s="15" t="n"/>
      <c r="H332" s="55">
        <f>IF(F332="","",F332*IF(G332="",Settings!$C$10,G332))</f>
        <v/>
      </c>
      <c r="I332" s="55">
        <f>IF(F332="","",F332+H332)</f>
        <v/>
      </c>
      <c r="J332" s="59">
        <f>IF(D332="","",D332+IFERROR(INDEX(Clients!$G$7:$G$106,MATCH(C332,Clients!$B$7:$B$106,0))+0,Settings!$C$9))</f>
        <v/>
      </c>
      <c r="K332" s="57" t="n"/>
      <c r="L332" s="58" t="n"/>
      <c r="M332" s="55">
        <f>IF(I332="","",I332-N(L332))</f>
        <v/>
      </c>
      <c r="N332" s="7">
        <f>IF(I332="","",IF(M332&lt;=0.005,"Paid",IF(N(L332)&gt;0,IF(TODAY()&gt;J332,"Partial · overdue","Partially paid"),IF(TODAY()&gt;J332,"Overdue",IF(J332-TODAY()&lt;=7,"Due soon","Open")))))</f>
        <v/>
      </c>
      <c r="O332" s="28">
        <f>IF(OR(I332="",M332&lt;=0.005),"",MAX(0,TODAY()-J332))</f>
        <v/>
      </c>
      <c r="P332" s="28">
        <f>IF(OR(K332="",D332=""),"",K332-D332)</f>
        <v/>
      </c>
    </row>
    <row r="333" hidden="1">
      <c r="B333" s="13" t="n"/>
      <c r="C333" s="13" t="n"/>
      <c r="D333" s="57" t="n"/>
      <c r="E333" s="13" t="n"/>
      <c r="F333" s="58" t="n"/>
      <c r="G333" s="15" t="n"/>
      <c r="H333" s="55">
        <f>IF(F333="","",F333*IF(G333="",Settings!$C$10,G333))</f>
        <v/>
      </c>
      <c r="I333" s="55">
        <f>IF(F333="","",F333+H333)</f>
        <v/>
      </c>
      <c r="J333" s="59">
        <f>IF(D333="","",D333+IFERROR(INDEX(Clients!$G$7:$G$106,MATCH(C333,Clients!$B$7:$B$106,0))+0,Settings!$C$9))</f>
        <v/>
      </c>
      <c r="K333" s="57" t="n"/>
      <c r="L333" s="58" t="n"/>
      <c r="M333" s="55">
        <f>IF(I333="","",I333-N(L333))</f>
        <v/>
      </c>
      <c r="N333" s="7">
        <f>IF(I333="","",IF(M333&lt;=0.005,"Paid",IF(N(L333)&gt;0,IF(TODAY()&gt;J333,"Partial · overdue","Partially paid"),IF(TODAY()&gt;J333,"Overdue",IF(J333-TODAY()&lt;=7,"Due soon","Open")))))</f>
        <v/>
      </c>
      <c r="O333" s="28">
        <f>IF(OR(I333="",M333&lt;=0.005),"",MAX(0,TODAY()-J333))</f>
        <v/>
      </c>
      <c r="P333" s="28">
        <f>IF(OR(K333="",D333=""),"",K333-D333)</f>
        <v/>
      </c>
    </row>
    <row r="334" hidden="1">
      <c r="B334" s="13" t="n"/>
      <c r="C334" s="13" t="n"/>
      <c r="D334" s="57" t="n"/>
      <c r="E334" s="13" t="n"/>
      <c r="F334" s="58" t="n"/>
      <c r="G334" s="15" t="n"/>
      <c r="H334" s="55">
        <f>IF(F334="","",F334*IF(G334="",Settings!$C$10,G334))</f>
        <v/>
      </c>
      <c r="I334" s="55">
        <f>IF(F334="","",F334+H334)</f>
        <v/>
      </c>
      <c r="J334" s="59">
        <f>IF(D334="","",D334+IFERROR(INDEX(Clients!$G$7:$G$106,MATCH(C334,Clients!$B$7:$B$106,0))+0,Settings!$C$9))</f>
        <v/>
      </c>
      <c r="K334" s="57" t="n"/>
      <c r="L334" s="58" t="n"/>
      <c r="M334" s="55">
        <f>IF(I334="","",I334-N(L334))</f>
        <v/>
      </c>
      <c r="N334" s="7">
        <f>IF(I334="","",IF(M334&lt;=0.005,"Paid",IF(N(L334)&gt;0,IF(TODAY()&gt;J334,"Partial · overdue","Partially paid"),IF(TODAY()&gt;J334,"Overdue",IF(J334-TODAY()&lt;=7,"Due soon","Open")))))</f>
        <v/>
      </c>
      <c r="O334" s="28">
        <f>IF(OR(I334="",M334&lt;=0.005),"",MAX(0,TODAY()-J334))</f>
        <v/>
      </c>
      <c r="P334" s="28">
        <f>IF(OR(K334="",D334=""),"",K334-D334)</f>
        <v/>
      </c>
    </row>
    <row r="335" hidden="1">
      <c r="B335" s="13" t="n"/>
      <c r="C335" s="13" t="n"/>
      <c r="D335" s="57" t="n"/>
      <c r="E335" s="13" t="n"/>
      <c r="F335" s="58" t="n"/>
      <c r="G335" s="15" t="n"/>
      <c r="H335" s="55">
        <f>IF(F335="","",F335*IF(G335="",Settings!$C$10,G335))</f>
        <v/>
      </c>
      <c r="I335" s="55">
        <f>IF(F335="","",F335+H335)</f>
        <v/>
      </c>
      <c r="J335" s="59">
        <f>IF(D335="","",D335+IFERROR(INDEX(Clients!$G$7:$G$106,MATCH(C335,Clients!$B$7:$B$106,0))+0,Settings!$C$9))</f>
        <v/>
      </c>
      <c r="K335" s="57" t="n"/>
      <c r="L335" s="58" t="n"/>
      <c r="M335" s="55">
        <f>IF(I335="","",I335-N(L335))</f>
        <v/>
      </c>
      <c r="N335" s="7">
        <f>IF(I335="","",IF(M335&lt;=0.005,"Paid",IF(N(L335)&gt;0,IF(TODAY()&gt;J335,"Partial · overdue","Partially paid"),IF(TODAY()&gt;J335,"Overdue",IF(J335-TODAY()&lt;=7,"Due soon","Open")))))</f>
        <v/>
      </c>
      <c r="O335" s="28">
        <f>IF(OR(I335="",M335&lt;=0.005),"",MAX(0,TODAY()-J335))</f>
        <v/>
      </c>
      <c r="P335" s="28">
        <f>IF(OR(K335="",D335=""),"",K335-D335)</f>
        <v/>
      </c>
    </row>
    <row r="336" hidden="1">
      <c r="B336" s="13" t="n"/>
      <c r="C336" s="13" t="n"/>
      <c r="D336" s="57" t="n"/>
      <c r="E336" s="13" t="n"/>
      <c r="F336" s="58" t="n"/>
      <c r="G336" s="15" t="n"/>
      <c r="H336" s="55">
        <f>IF(F336="","",F336*IF(G336="",Settings!$C$10,G336))</f>
        <v/>
      </c>
      <c r="I336" s="55">
        <f>IF(F336="","",F336+H336)</f>
        <v/>
      </c>
      <c r="J336" s="59">
        <f>IF(D336="","",D336+IFERROR(INDEX(Clients!$G$7:$G$106,MATCH(C336,Clients!$B$7:$B$106,0))+0,Settings!$C$9))</f>
        <v/>
      </c>
      <c r="K336" s="57" t="n"/>
      <c r="L336" s="58" t="n"/>
      <c r="M336" s="55">
        <f>IF(I336="","",I336-N(L336))</f>
        <v/>
      </c>
      <c r="N336" s="7">
        <f>IF(I336="","",IF(M336&lt;=0.005,"Paid",IF(N(L336)&gt;0,IF(TODAY()&gt;J336,"Partial · overdue","Partially paid"),IF(TODAY()&gt;J336,"Overdue",IF(J336-TODAY()&lt;=7,"Due soon","Open")))))</f>
        <v/>
      </c>
      <c r="O336" s="28">
        <f>IF(OR(I336="",M336&lt;=0.005),"",MAX(0,TODAY()-J336))</f>
        <v/>
      </c>
      <c r="P336" s="28">
        <f>IF(OR(K336="",D336=""),"",K336-D336)</f>
        <v/>
      </c>
    </row>
    <row r="337" hidden="1">
      <c r="B337" s="13" t="n"/>
      <c r="C337" s="13" t="n"/>
      <c r="D337" s="57" t="n"/>
      <c r="E337" s="13" t="n"/>
      <c r="F337" s="58" t="n"/>
      <c r="G337" s="15" t="n"/>
      <c r="H337" s="55">
        <f>IF(F337="","",F337*IF(G337="",Settings!$C$10,G337))</f>
        <v/>
      </c>
      <c r="I337" s="55">
        <f>IF(F337="","",F337+H337)</f>
        <v/>
      </c>
      <c r="J337" s="59">
        <f>IF(D337="","",D337+IFERROR(INDEX(Clients!$G$7:$G$106,MATCH(C337,Clients!$B$7:$B$106,0))+0,Settings!$C$9))</f>
        <v/>
      </c>
      <c r="K337" s="57" t="n"/>
      <c r="L337" s="58" t="n"/>
      <c r="M337" s="55">
        <f>IF(I337="","",I337-N(L337))</f>
        <v/>
      </c>
      <c r="N337" s="7">
        <f>IF(I337="","",IF(M337&lt;=0.005,"Paid",IF(N(L337)&gt;0,IF(TODAY()&gt;J337,"Partial · overdue","Partially paid"),IF(TODAY()&gt;J337,"Overdue",IF(J337-TODAY()&lt;=7,"Due soon","Open")))))</f>
        <v/>
      </c>
      <c r="O337" s="28">
        <f>IF(OR(I337="",M337&lt;=0.005),"",MAX(0,TODAY()-J337))</f>
        <v/>
      </c>
      <c r="P337" s="28">
        <f>IF(OR(K337="",D337=""),"",K337-D337)</f>
        <v/>
      </c>
    </row>
    <row r="338" hidden="1">
      <c r="B338" s="13" t="n"/>
      <c r="C338" s="13" t="n"/>
      <c r="D338" s="57" t="n"/>
      <c r="E338" s="13" t="n"/>
      <c r="F338" s="58" t="n"/>
      <c r="G338" s="15" t="n"/>
      <c r="H338" s="55">
        <f>IF(F338="","",F338*IF(G338="",Settings!$C$10,G338))</f>
        <v/>
      </c>
      <c r="I338" s="55">
        <f>IF(F338="","",F338+H338)</f>
        <v/>
      </c>
      <c r="J338" s="59">
        <f>IF(D338="","",D338+IFERROR(INDEX(Clients!$G$7:$G$106,MATCH(C338,Clients!$B$7:$B$106,0))+0,Settings!$C$9))</f>
        <v/>
      </c>
      <c r="K338" s="57" t="n"/>
      <c r="L338" s="58" t="n"/>
      <c r="M338" s="55">
        <f>IF(I338="","",I338-N(L338))</f>
        <v/>
      </c>
      <c r="N338" s="7">
        <f>IF(I338="","",IF(M338&lt;=0.005,"Paid",IF(N(L338)&gt;0,IF(TODAY()&gt;J338,"Partial · overdue","Partially paid"),IF(TODAY()&gt;J338,"Overdue",IF(J338-TODAY()&lt;=7,"Due soon","Open")))))</f>
        <v/>
      </c>
      <c r="O338" s="28">
        <f>IF(OR(I338="",M338&lt;=0.005),"",MAX(0,TODAY()-J338))</f>
        <v/>
      </c>
      <c r="P338" s="28">
        <f>IF(OR(K338="",D338=""),"",K338-D338)</f>
        <v/>
      </c>
    </row>
    <row r="339" hidden="1">
      <c r="B339" s="13" t="n"/>
      <c r="C339" s="13" t="n"/>
      <c r="D339" s="57" t="n"/>
      <c r="E339" s="13" t="n"/>
      <c r="F339" s="58" t="n"/>
      <c r="G339" s="15" t="n"/>
      <c r="H339" s="55">
        <f>IF(F339="","",F339*IF(G339="",Settings!$C$10,G339))</f>
        <v/>
      </c>
      <c r="I339" s="55">
        <f>IF(F339="","",F339+H339)</f>
        <v/>
      </c>
      <c r="J339" s="59">
        <f>IF(D339="","",D339+IFERROR(INDEX(Clients!$G$7:$G$106,MATCH(C339,Clients!$B$7:$B$106,0))+0,Settings!$C$9))</f>
        <v/>
      </c>
      <c r="K339" s="57" t="n"/>
      <c r="L339" s="58" t="n"/>
      <c r="M339" s="55">
        <f>IF(I339="","",I339-N(L339))</f>
        <v/>
      </c>
      <c r="N339" s="7">
        <f>IF(I339="","",IF(M339&lt;=0.005,"Paid",IF(N(L339)&gt;0,IF(TODAY()&gt;J339,"Partial · overdue","Partially paid"),IF(TODAY()&gt;J339,"Overdue",IF(J339-TODAY()&lt;=7,"Due soon","Open")))))</f>
        <v/>
      </c>
      <c r="O339" s="28">
        <f>IF(OR(I339="",M339&lt;=0.005),"",MAX(0,TODAY()-J339))</f>
        <v/>
      </c>
      <c r="P339" s="28">
        <f>IF(OR(K339="",D339=""),"",K339-D339)</f>
        <v/>
      </c>
    </row>
    <row r="340" hidden="1">
      <c r="B340" s="13" t="n"/>
      <c r="C340" s="13" t="n"/>
      <c r="D340" s="57" t="n"/>
      <c r="E340" s="13" t="n"/>
      <c r="F340" s="58" t="n"/>
      <c r="G340" s="15" t="n"/>
      <c r="H340" s="55">
        <f>IF(F340="","",F340*IF(G340="",Settings!$C$10,G340))</f>
        <v/>
      </c>
      <c r="I340" s="55">
        <f>IF(F340="","",F340+H340)</f>
        <v/>
      </c>
      <c r="J340" s="59">
        <f>IF(D340="","",D340+IFERROR(INDEX(Clients!$G$7:$G$106,MATCH(C340,Clients!$B$7:$B$106,0))+0,Settings!$C$9))</f>
        <v/>
      </c>
      <c r="K340" s="57" t="n"/>
      <c r="L340" s="58" t="n"/>
      <c r="M340" s="55">
        <f>IF(I340="","",I340-N(L340))</f>
        <v/>
      </c>
      <c r="N340" s="7">
        <f>IF(I340="","",IF(M340&lt;=0.005,"Paid",IF(N(L340)&gt;0,IF(TODAY()&gt;J340,"Partial · overdue","Partially paid"),IF(TODAY()&gt;J340,"Overdue",IF(J340-TODAY()&lt;=7,"Due soon","Open")))))</f>
        <v/>
      </c>
      <c r="O340" s="28">
        <f>IF(OR(I340="",M340&lt;=0.005),"",MAX(0,TODAY()-J340))</f>
        <v/>
      </c>
      <c r="P340" s="28">
        <f>IF(OR(K340="",D340=""),"",K340-D340)</f>
        <v/>
      </c>
    </row>
    <row r="341" hidden="1">
      <c r="B341" s="13" t="n"/>
      <c r="C341" s="13" t="n"/>
      <c r="D341" s="57" t="n"/>
      <c r="E341" s="13" t="n"/>
      <c r="F341" s="58" t="n"/>
      <c r="G341" s="15" t="n"/>
      <c r="H341" s="55">
        <f>IF(F341="","",F341*IF(G341="",Settings!$C$10,G341))</f>
        <v/>
      </c>
      <c r="I341" s="55">
        <f>IF(F341="","",F341+H341)</f>
        <v/>
      </c>
      <c r="J341" s="59">
        <f>IF(D341="","",D341+IFERROR(INDEX(Clients!$G$7:$G$106,MATCH(C341,Clients!$B$7:$B$106,0))+0,Settings!$C$9))</f>
        <v/>
      </c>
      <c r="K341" s="57" t="n"/>
      <c r="L341" s="58" t="n"/>
      <c r="M341" s="55">
        <f>IF(I341="","",I341-N(L341))</f>
        <v/>
      </c>
      <c r="N341" s="7">
        <f>IF(I341="","",IF(M341&lt;=0.005,"Paid",IF(N(L341)&gt;0,IF(TODAY()&gt;J341,"Partial · overdue","Partially paid"),IF(TODAY()&gt;J341,"Overdue",IF(J341-TODAY()&lt;=7,"Due soon","Open")))))</f>
        <v/>
      </c>
      <c r="O341" s="28">
        <f>IF(OR(I341="",M341&lt;=0.005),"",MAX(0,TODAY()-J341))</f>
        <v/>
      </c>
      <c r="P341" s="28">
        <f>IF(OR(K341="",D341=""),"",K341-D341)</f>
        <v/>
      </c>
    </row>
    <row r="342" hidden="1">
      <c r="B342" s="13" t="n"/>
      <c r="C342" s="13" t="n"/>
      <c r="D342" s="57" t="n"/>
      <c r="E342" s="13" t="n"/>
      <c r="F342" s="58" t="n"/>
      <c r="G342" s="15" t="n"/>
      <c r="H342" s="55">
        <f>IF(F342="","",F342*IF(G342="",Settings!$C$10,G342))</f>
        <v/>
      </c>
      <c r="I342" s="55">
        <f>IF(F342="","",F342+H342)</f>
        <v/>
      </c>
      <c r="J342" s="59">
        <f>IF(D342="","",D342+IFERROR(INDEX(Clients!$G$7:$G$106,MATCH(C342,Clients!$B$7:$B$106,0))+0,Settings!$C$9))</f>
        <v/>
      </c>
      <c r="K342" s="57" t="n"/>
      <c r="L342" s="58" t="n"/>
      <c r="M342" s="55">
        <f>IF(I342="","",I342-N(L342))</f>
        <v/>
      </c>
      <c r="N342" s="7">
        <f>IF(I342="","",IF(M342&lt;=0.005,"Paid",IF(N(L342)&gt;0,IF(TODAY()&gt;J342,"Partial · overdue","Partially paid"),IF(TODAY()&gt;J342,"Overdue",IF(J342-TODAY()&lt;=7,"Due soon","Open")))))</f>
        <v/>
      </c>
      <c r="O342" s="28">
        <f>IF(OR(I342="",M342&lt;=0.005),"",MAX(0,TODAY()-J342))</f>
        <v/>
      </c>
      <c r="P342" s="28">
        <f>IF(OR(K342="",D342=""),"",K342-D342)</f>
        <v/>
      </c>
    </row>
    <row r="343" hidden="1">
      <c r="B343" s="13" t="n"/>
      <c r="C343" s="13" t="n"/>
      <c r="D343" s="57" t="n"/>
      <c r="E343" s="13" t="n"/>
      <c r="F343" s="58" t="n"/>
      <c r="G343" s="15" t="n"/>
      <c r="H343" s="55">
        <f>IF(F343="","",F343*IF(G343="",Settings!$C$10,G343))</f>
        <v/>
      </c>
      <c r="I343" s="55">
        <f>IF(F343="","",F343+H343)</f>
        <v/>
      </c>
      <c r="J343" s="59">
        <f>IF(D343="","",D343+IFERROR(INDEX(Clients!$G$7:$G$106,MATCH(C343,Clients!$B$7:$B$106,0))+0,Settings!$C$9))</f>
        <v/>
      </c>
      <c r="K343" s="57" t="n"/>
      <c r="L343" s="58" t="n"/>
      <c r="M343" s="55">
        <f>IF(I343="","",I343-N(L343))</f>
        <v/>
      </c>
      <c r="N343" s="7">
        <f>IF(I343="","",IF(M343&lt;=0.005,"Paid",IF(N(L343)&gt;0,IF(TODAY()&gt;J343,"Partial · overdue","Partially paid"),IF(TODAY()&gt;J343,"Overdue",IF(J343-TODAY()&lt;=7,"Due soon","Open")))))</f>
        <v/>
      </c>
      <c r="O343" s="28">
        <f>IF(OR(I343="",M343&lt;=0.005),"",MAX(0,TODAY()-J343))</f>
        <v/>
      </c>
      <c r="P343" s="28">
        <f>IF(OR(K343="",D343=""),"",K343-D343)</f>
        <v/>
      </c>
    </row>
    <row r="344" hidden="1">
      <c r="B344" s="13" t="n"/>
      <c r="C344" s="13" t="n"/>
      <c r="D344" s="57" t="n"/>
      <c r="E344" s="13" t="n"/>
      <c r="F344" s="58" t="n"/>
      <c r="G344" s="15" t="n"/>
      <c r="H344" s="55">
        <f>IF(F344="","",F344*IF(G344="",Settings!$C$10,G344))</f>
        <v/>
      </c>
      <c r="I344" s="55">
        <f>IF(F344="","",F344+H344)</f>
        <v/>
      </c>
      <c r="J344" s="59">
        <f>IF(D344="","",D344+IFERROR(INDEX(Clients!$G$7:$G$106,MATCH(C344,Clients!$B$7:$B$106,0))+0,Settings!$C$9))</f>
        <v/>
      </c>
      <c r="K344" s="57" t="n"/>
      <c r="L344" s="58" t="n"/>
      <c r="M344" s="55">
        <f>IF(I344="","",I344-N(L344))</f>
        <v/>
      </c>
      <c r="N344" s="7">
        <f>IF(I344="","",IF(M344&lt;=0.005,"Paid",IF(N(L344)&gt;0,IF(TODAY()&gt;J344,"Partial · overdue","Partially paid"),IF(TODAY()&gt;J344,"Overdue",IF(J344-TODAY()&lt;=7,"Due soon","Open")))))</f>
        <v/>
      </c>
      <c r="O344" s="28">
        <f>IF(OR(I344="",M344&lt;=0.005),"",MAX(0,TODAY()-J344))</f>
        <v/>
      </c>
      <c r="P344" s="28">
        <f>IF(OR(K344="",D344=""),"",K344-D344)</f>
        <v/>
      </c>
    </row>
    <row r="345" hidden="1">
      <c r="B345" s="13" t="n"/>
      <c r="C345" s="13" t="n"/>
      <c r="D345" s="57" t="n"/>
      <c r="E345" s="13" t="n"/>
      <c r="F345" s="58" t="n"/>
      <c r="G345" s="15" t="n"/>
      <c r="H345" s="55">
        <f>IF(F345="","",F345*IF(G345="",Settings!$C$10,G345))</f>
        <v/>
      </c>
      <c r="I345" s="55">
        <f>IF(F345="","",F345+H345)</f>
        <v/>
      </c>
      <c r="J345" s="59">
        <f>IF(D345="","",D345+IFERROR(INDEX(Clients!$G$7:$G$106,MATCH(C345,Clients!$B$7:$B$106,0))+0,Settings!$C$9))</f>
        <v/>
      </c>
      <c r="K345" s="57" t="n"/>
      <c r="L345" s="58" t="n"/>
      <c r="M345" s="55">
        <f>IF(I345="","",I345-N(L345))</f>
        <v/>
      </c>
      <c r="N345" s="7">
        <f>IF(I345="","",IF(M345&lt;=0.005,"Paid",IF(N(L345)&gt;0,IF(TODAY()&gt;J345,"Partial · overdue","Partially paid"),IF(TODAY()&gt;J345,"Overdue",IF(J345-TODAY()&lt;=7,"Due soon","Open")))))</f>
        <v/>
      </c>
      <c r="O345" s="28">
        <f>IF(OR(I345="",M345&lt;=0.005),"",MAX(0,TODAY()-J345))</f>
        <v/>
      </c>
      <c r="P345" s="28">
        <f>IF(OR(K345="",D345=""),"",K345-D345)</f>
        <v/>
      </c>
    </row>
    <row r="346" hidden="1">
      <c r="B346" s="13" t="n"/>
      <c r="C346" s="13" t="n"/>
      <c r="D346" s="57" t="n"/>
      <c r="E346" s="13" t="n"/>
      <c r="F346" s="58" t="n"/>
      <c r="G346" s="15" t="n"/>
      <c r="H346" s="55">
        <f>IF(F346="","",F346*IF(G346="",Settings!$C$10,G346))</f>
        <v/>
      </c>
      <c r="I346" s="55">
        <f>IF(F346="","",F346+H346)</f>
        <v/>
      </c>
      <c r="J346" s="59">
        <f>IF(D346="","",D346+IFERROR(INDEX(Clients!$G$7:$G$106,MATCH(C346,Clients!$B$7:$B$106,0))+0,Settings!$C$9))</f>
        <v/>
      </c>
      <c r="K346" s="57" t="n"/>
      <c r="L346" s="58" t="n"/>
      <c r="M346" s="55">
        <f>IF(I346="","",I346-N(L346))</f>
        <v/>
      </c>
      <c r="N346" s="7">
        <f>IF(I346="","",IF(M346&lt;=0.005,"Paid",IF(N(L346)&gt;0,IF(TODAY()&gt;J346,"Partial · overdue","Partially paid"),IF(TODAY()&gt;J346,"Overdue",IF(J346-TODAY()&lt;=7,"Due soon","Open")))))</f>
        <v/>
      </c>
      <c r="O346" s="28">
        <f>IF(OR(I346="",M346&lt;=0.005),"",MAX(0,TODAY()-J346))</f>
        <v/>
      </c>
      <c r="P346" s="28">
        <f>IF(OR(K346="",D346=""),"",K346-D346)</f>
        <v/>
      </c>
    </row>
    <row r="347" hidden="1">
      <c r="B347" s="13" t="n"/>
      <c r="C347" s="13" t="n"/>
      <c r="D347" s="57" t="n"/>
      <c r="E347" s="13" t="n"/>
      <c r="F347" s="58" t="n"/>
      <c r="G347" s="15" t="n"/>
      <c r="H347" s="55">
        <f>IF(F347="","",F347*IF(G347="",Settings!$C$10,G347))</f>
        <v/>
      </c>
      <c r="I347" s="55">
        <f>IF(F347="","",F347+H347)</f>
        <v/>
      </c>
      <c r="J347" s="59">
        <f>IF(D347="","",D347+IFERROR(INDEX(Clients!$G$7:$G$106,MATCH(C347,Clients!$B$7:$B$106,0))+0,Settings!$C$9))</f>
        <v/>
      </c>
      <c r="K347" s="57" t="n"/>
      <c r="L347" s="58" t="n"/>
      <c r="M347" s="55">
        <f>IF(I347="","",I347-N(L347))</f>
        <v/>
      </c>
      <c r="N347" s="7">
        <f>IF(I347="","",IF(M347&lt;=0.005,"Paid",IF(N(L347)&gt;0,IF(TODAY()&gt;J347,"Partial · overdue","Partially paid"),IF(TODAY()&gt;J347,"Overdue",IF(J347-TODAY()&lt;=7,"Due soon","Open")))))</f>
        <v/>
      </c>
      <c r="O347" s="28">
        <f>IF(OR(I347="",M347&lt;=0.005),"",MAX(0,TODAY()-J347))</f>
        <v/>
      </c>
      <c r="P347" s="28">
        <f>IF(OR(K347="",D347=""),"",K347-D347)</f>
        <v/>
      </c>
    </row>
    <row r="348" hidden="1">
      <c r="B348" s="13" t="n"/>
      <c r="C348" s="13" t="n"/>
      <c r="D348" s="57" t="n"/>
      <c r="E348" s="13" t="n"/>
      <c r="F348" s="58" t="n"/>
      <c r="G348" s="15" t="n"/>
      <c r="H348" s="55">
        <f>IF(F348="","",F348*IF(G348="",Settings!$C$10,G348))</f>
        <v/>
      </c>
      <c r="I348" s="55">
        <f>IF(F348="","",F348+H348)</f>
        <v/>
      </c>
      <c r="J348" s="59">
        <f>IF(D348="","",D348+IFERROR(INDEX(Clients!$G$7:$G$106,MATCH(C348,Clients!$B$7:$B$106,0))+0,Settings!$C$9))</f>
        <v/>
      </c>
      <c r="K348" s="57" t="n"/>
      <c r="L348" s="58" t="n"/>
      <c r="M348" s="55">
        <f>IF(I348="","",I348-N(L348))</f>
        <v/>
      </c>
      <c r="N348" s="7">
        <f>IF(I348="","",IF(M348&lt;=0.005,"Paid",IF(N(L348)&gt;0,IF(TODAY()&gt;J348,"Partial · overdue","Partially paid"),IF(TODAY()&gt;J348,"Overdue",IF(J348-TODAY()&lt;=7,"Due soon","Open")))))</f>
        <v/>
      </c>
      <c r="O348" s="28">
        <f>IF(OR(I348="",M348&lt;=0.005),"",MAX(0,TODAY()-J348))</f>
        <v/>
      </c>
      <c r="P348" s="28">
        <f>IF(OR(K348="",D348=""),"",K348-D348)</f>
        <v/>
      </c>
    </row>
    <row r="349" hidden="1">
      <c r="B349" s="13" t="n"/>
      <c r="C349" s="13" t="n"/>
      <c r="D349" s="57" t="n"/>
      <c r="E349" s="13" t="n"/>
      <c r="F349" s="58" t="n"/>
      <c r="G349" s="15" t="n"/>
      <c r="H349" s="55">
        <f>IF(F349="","",F349*IF(G349="",Settings!$C$10,G349))</f>
        <v/>
      </c>
      <c r="I349" s="55">
        <f>IF(F349="","",F349+H349)</f>
        <v/>
      </c>
      <c r="J349" s="59">
        <f>IF(D349="","",D349+IFERROR(INDEX(Clients!$G$7:$G$106,MATCH(C349,Clients!$B$7:$B$106,0))+0,Settings!$C$9))</f>
        <v/>
      </c>
      <c r="K349" s="57" t="n"/>
      <c r="L349" s="58" t="n"/>
      <c r="M349" s="55">
        <f>IF(I349="","",I349-N(L349))</f>
        <v/>
      </c>
      <c r="N349" s="7">
        <f>IF(I349="","",IF(M349&lt;=0.005,"Paid",IF(N(L349)&gt;0,IF(TODAY()&gt;J349,"Partial · overdue","Partially paid"),IF(TODAY()&gt;J349,"Overdue",IF(J349-TODAY()&lt;=7,"Due soon","Open")))))</f>
        <v/>
      </c>
      <c r="O349" s="28">
        <f>IF(OR(I349="",M349&lt;=0.005),"",MAX(0,TODAY()-J349))</f>
        <v/>
      </c>
      <c r="P349" s="28">
        <f>IF(OR(K349="",D349=""),"",K349-D349)</f>
        <v/>
      </c>
    </row>
    <row r="350" hidden="1">
      <c r="B350" s="13" t="n"/>
      <c r="C350" s="13" t="n"/>
      <c r="D350" s="57" t="n"/>
      <c r="E350" s="13" t="n"/>
      <c r="F350" s="58" t="n"/>
      <c r="G350" s="15" t="n"/>
      <c r="H350" s="55">
        <f>IF(F350="","",F350*IF(G350="",Settings!$C$10,G350))</f>
        <v/>
      </c>
      <c r="I350" s="55">
        <f>IF(F350="","",F350+H350)</f>
        <v/>
      </c>
      <c r="J350" s="59">
        <f>IF(D350="","",D350+IFERROR(INDEX(Clients!$G$7:$G$106,MATCH(C350,Clients!$B$7:$B$106,0))+0,Settings!$C$9))</f>
        <v/>
      </c>
      <c r="K350" s="57" t="n"/>
      <c r="L350" s="58" t="n"/>
      <c r="M350" s="55">
        <f>IF(I350="","",I350-N(L350))</f>
        <v/>
      </c>
      <c r="N350" s="7">
        <f>IF(I350="","",IF(M350&lt;=0.005,"Paid",IF(N(L350)&gt;0,IF(TODAY()&gt;J350,"Partial · overdue","Partially paid"),IF(TODAY()&gt;J350,"Overdue",IF(J350-TODAY()&lt;=7,"Due soon","Open")))))</f>
        <v/>
      </c>
      <c r="O350" s="28">
        <f>IF(OR(I350="",M350&lt;=0.005),"",MAX(0,TODAY()-J350))</f>
        <v/>
      </c>
      <c r="P350" s="28">
        <f>IF(OR(K350="",D350=""),"",K350-D350)</f>
        <v/>
      </c>
    </row>
    <row r="351" hidden="1">
      <c r="B351" s="13" t="n"/>
      <c r="C351" s="13" t="n"/>
      <c r="D351" s="57" t="n"/>
      <c r="E351" s="13" t="n"/>
      <c r="F351" s="58" t="n"/>
      <c r="G351" s="15" t="n"/>
      <c r="H351" s="55">
        <f>IF(F351="","",F351*IF(G351="",Settings!$C$10,G351))</f>
        <v/>
      </c>
      <c r="I351" s="55">
        <f>IF(F351="","",F351+H351)</f>
        <v/>
      </c>
      <c r="J351" s="59">
        <f>IF(D351="","",D351+IFERROR(INDEX(Clients!$G$7:$G$106,MATCH(C351,Clients!$B$7:$B$106,0))+0,Settings!$C$9))</f>
        <v/>
      </c>
      <c r="K351" s="57" t="n"/>
      <c r="L351" s="58" t="n"/>
      <c r="M351" s="55">
        <f>IF(I351="","",I351-N(L351))</f>
        <v/>
      </c>
      <c r="N351" s="7">
        <f>IF(I351="","",IF(M351&lt;=0.005,"Paid",IF(N(L351)&gt;0,IF(TODAY()&gt;J351,"Partial · overdue","Partially paid"),IF(TODAY()&gt;J351,"Overdue",IF(J351-TODAY()&lt;=7,"Due soon","Open")))))</f>
        <v/>
      </c>
      <c r="O351" s="28">
        <f>IF(OR(I351="",M351&lt;=0.005),"",MAX(0,TODAY()-J351))</f>
        <v/>
      </c>
      <c r="P351" s="28">
        <f>IF(OR(K351="",D351=""),"",K351-D351)</f>
        <v/>
      </c>
    </row>
    <row r="352" hidden="1">
      <c r="B352" s="13" t="n"/>
      <c r="C352" s="13" t="n"/>
      <c r="D352" s="57" t="n"/>
      <c r="E352" s="13" t="n"/>
      <c r="F352" s="58" t="n"/>
      <c r="G352" s="15" t="n"/>
      <c r="H352" s="55">
        <f>IF(F352="","",F352*IF(G352="",Settings!$C$10,G352))</f>
        <v/>
      </c>
      <c r="I352" s="55">
        <f>IF(F352="","",F352+H352)</f>
        <v/>
      </c>
      <c r="J352" s="59">
        <f>IF(D352="","",D352+IFERROR(INDEX(Clients!$G$7:$G$106,MATCH(C352,Clients!$B$7:$B$106,0))+0,Settings!$C$9))</f>
        <v/>
      </c>
      <c r="K352" s="57" t="n"/>
      <c r="L352" s="58" t="n"/>
      <c r="M352" s="55">
        <f>IF(I352="","",I352-N(L352))</f>
        <v/>
      </c>
      <c r="N352" s="7">
        <f>IF(I352="","",IF(M352&lt;=0.005,"Paid",IF(N(L352)&gt;0,IF(TODAY()&gt;J352,"Partial · overdue","Partially paid"),IF(TODAY()&gt;J352,"Overdue",IF(J352-TODAY()&lt;=7,"Due soon","Open")))))</f>
        <v/>
      </c>
      <c r="O352" s="28">
        <f>IF(OR(I352="",M352&lt;=0.005),"",MAX(0,TODAY()-J352))</f>
        <v/>
      </c>
      <c r="P352" s="28">
        <f>IF(OR(K352="",D352=""),"",K352-D352)</f>
        <v/>
      </c>
    </row>
    <row r="353" hidden="1">
      <c r="B353" s="13" t="n"/>
      <c r="C353" s="13" t="n"/>
      <c r="D353" s="57" t="n"/>
      <c r="E353" s="13" t="n"/>
      <c r="F353" s="58" t="n"/>
      <c r="G353" s="15" t="n"/>
      <c r="H353" s="55">
        <f>IF(F353="","",F353*IF(G353="",Settings!$C$10,G353))</f>
        <v/>
      </c>
      <c r="I353" s="55">
        <f>IF(F353="","",F353+H353)</f>
        <v/>
      </c>
      <c r="J353" s="59">
        <f>IF(D353="","",D353+IFERROR(INDEX(Clients!$G$7:$G$106,MATCH(C353,Clients!$B$7:$B$106,0))+0,Settings!$C$9))</f>
        <v/>
      </c>
      <c r="K353" s="57" t="n"/>
      <c r="L353" s="58" t="n"/>
      <c r="M353" s="55">
        <f>IF(I353="","",I353-N(L353))</f>
        <v/>
      </c>
      <c r="N353" s="7">
        <f>IF(I353="","",IF(M353&lt;=0.005,"Paid",IF(N(L353)&gt;0,IF(TODAY()&gt;J353,"Partial · overdue","Partially paid"),IF(TODAY()&gt;J353,"Overdue",IF(J353-TODAY()&lt;=7,"Due soon","Open")))))</f>
        <v/>
      </c>
      <c r="O353" s="28">
        <f>IF(OR(I353="",M353&lt;=0.005),"",MAX(0,TODAY()-J353))</f>
        <v/>
      </c>
      <c r="P353" s="28">
        <f>IF(OR(K353="",D353=""),"",K353-D353)</f>
        <v/>
      </c>
    </row>
    <row r="354" hidden="1">
      <c r="B354" s="13" t="n"/>
      <c r="C354" s="13" t="n"/>
      <c r="D354" s="57" t="n"/>
      <c r="E354" s="13" t="n"/>
      <c r="F354" s="58" t="n"/>
      <c r="G354" s="15" t="n"/>
      <c r="H354" s="55">
        <f>IF(F354="","",F354*IF(G354="",Settings!$C$10,G354))</f>
        <v/>
      </c>
      <c r="I354" s="55">
        <f>IF(F354="","",F354+H354)</f>
        <v/>
      </c>
      <c r="J354" s="59">
        <f>IF(D354="","",D354+IFERROR(INDEX(Clients!$G$7:$G$106,MATCH(C354,Clients!$B$7:$B$106,0))+0,Settings!$C$9))</f>
        <v/>
      </c>
      <c r="K354" s="57" t="n"/>
      <c r="L354" s="58" t="n"/>
      <c r="M354" s="55">
        <f>IF(I354="","",I354-N(L354))</f>
        <v/>
      </c>
      <c r="N354" s="7">
        <f>IF(I354="","",IF(M354&lt;=0.005,"Paid",IF(N(L354)&gt;0,IF(TODAY()&gt;J354,"Partial · overdue","Partially paid"),IF(TODAY()&gt;J354,"Overdue",IF(J354-TODAY()&lt;=7,"Due soon","Open")))))</f>
        <v/>
      </c>
      <c r="O354" s="28">
        <f>IF(OR(I354="",M354&lt;=0.005),"",MAX(0,TODAY()-J354))</f>
        <v/>
      </c>
      <c r="P354" s="28">
        <f>IF(OR(K354="",D354=""),"",K354-D354)</f>
        <v/>
      </c>
    </row>
    <row r="355" hidden="1">
      <c r="B355" s="13" t="n"/>
      <c r="C355" s="13" t="n"/>
      <c r="D355" s="57" t="n"/>
      <c r="E355" s="13" t="n"/>
      <c r="F355" s="58" t="n"/>
      <c r="G355" s="15" t="n"/>
      <c r="H355" s="55">
        <f>IF(F355="","",F355*IF(G355="",Settings!$C$10,G355))</f>
        <v/>
      </c>
      <c r="I355" s="55">
        <f>IF(F355="","",F355+H355)</f>
        <v/>
      </c>
      <c r="J355" s="59">
        <f>IF(D355="","",D355+IFERROR(INDEX(Clients!$G$7:$G$106,MATCH(C355,Clients!$B$7:$B$106,0))+0,Settings!$C$9))</f>
        <v/>
      </c>
      <c r="K355" s="57" t="n"/>
      <c r="L355" s="58" t="n"/>
      <c r="M355" s="55">
        <f>IF(I355="","",I355-N(L355))</f>
        <v/>
      </c>
      <c r="N355" s="7">
        <f>IF(I355="","",IF(M355&lt;=0.005,"Paid",IF(N(L355)&gt;0,IF(TODAY()&gt;J355,"Partial · overdue","Partially paid"),IF(TODAY()&gt;J355,"Overdue",IF(J355-TODAY()&lt;=7,"Due soon","Open")))))</f>
        <v/>
      </c>
      <c r="O355" s="28">
        <f>IF(OR(I355="",M355&lt;=0.005),"",MAX(0,TODAY()-J355))</f>
        <v/>
      </c>
      <c r="P355" s="28">
        <f>IF(OR(K355="",D355=""),"",K355-D355)</f>
        <v/>
      </c>
    </row>
    <row r="356" hidden="1">
      <c r="B356" s="13" t="n"/>
      <c r="C356" s="13" t="n"/>
      <c r="D356" s="57" t="n"/>
      <c r="E356" s="13" t="n"/>
      <c r="F356" s="58" t="n"/>
      <c r="G356" s="15" t="n"/>
      <c r="H356" s="55">
        <f>IF(F356="","",F356*IF(G356="",Settings!$C$10,G356))</f>
        <v/>
      </c>
      <c r="I356" s="55">
        <f>IF(F356="","",F356+H356)</f>
        <v/>
      </c>
      <c r="J356" s="59">
        <f>IF(D356="","",D356+IFERROR(INDEX(Clients!$G$7:$G$106,MATCH(C356,Clients!$B$7:$B$106,0))+0,Settings!$C$9))</f>
        <v/>
      </c>
      <c r="K356" s="57" t="n"/>
      <c r="L356" s="58" t="n"/>
      <c r="M356" s="55">
        <f>IF(I356="","",I356-N(L356))</f>
        <v/>
      </c>
      <c r="N356" s="7">
        <f>IF(I356="","",IF(M356&lt;=0.005,"Paid",IF(N(L356)&gt;0,IF(TODAY()&gt;J356,"Partial · overdue","Partially paid"),IF(TODAY()&gt;J356,"Overdue",IF(J356-TODAY()&lt;=7,"Due soon","Open")))))</f>
        <v/>
      </c>
      <c r="O356" s="28">
        <f>IF(OR(I356="",M356&lt;=0.005),"",MAX(0,TODAY()-J356))</f>
        <v/>
      </c>
      <c r="P356" s="28">
        <f>IF(OR(K356="",D356=""),"",K356-D356)</f>
        <v/>
      </c>
    </row>
    <row r="357" hidden="1">
      <c r="B357" s="13" t="n"/>
      <c r="C357" s="13" t="n"/>
      <c r="D357" s="57" t="n"/>
      <c r="E357" s="13" t="n"/>
      <c r="F357" s="58" t="n"/>
      <c r="G357" s="15" t="n"/>
      <c r="H357" s="55">
        <f>IF(F357="","",F357*IF(G357="",Settings!$C$10,G357))</f>
        <v/>
      </c>
      <c r="I357" s="55">
        <f>IF(F357="","",F357+H357)</f>
        <v/>
      </c>
      <c r="J357" s="59">
        <f>IF(D357="","",D357+IFERROR(INDEX(Clients!$G$7:$G$106,MATCH(C357,Clients!$B$7:$B$106,0))+0,Settings!$C$9))</f>
        <v/>
      </c>
      <c r="K357" s="57" t="n"/>
      <c r="L357" s="58" t="n"/>
      <c r="M357" s="55">
        <f>IF(I357="","",I357-N(L357))</f>
        <v/>
      </c>
      <c r="N357" s="7">
        <f>IF(I357="","",IF(M357&lt;=0.005,"Paid",IF(N(L357)&gt;0,IF(TODAY()&gt;J357,"Partial · overdue","Partially paid"),IF(TODAY()&gt;J357,"Overdue",IF(J357-TODAY()&lt;=7,"Due soon","Open")))))</f>
        <v/>
      </c>
      <c r="O357" s="28">
        <f>IF(OR(I357="",M357&lt;=0.005),"",MAX(0,TODAY()-J357))</f>
        <v/>
      </c>
      <c r="P357" s="28">
        <f>IF(OR(K357="",D357=""),"",K357-D357)</f>
        <v/>
      </c>
    </row>
    <row r="358" hidden="1">
      <c r="B358" s="13" t="n"/>
      <c r="C358" s="13" t="n"/>
      <c r="D358" s="57" t="n"/>
      <c r="E358" s="13" t="n"/>
      <c r="F358" s="58" t="n"/>
      <c r="G358" s="15" t="n"/>
      <c r="H358" s="55">
        <f>IF(F358="","",F358*IF(G358="",Settings!$C$10,G358))</f>
        <v/>
      </c>
      <c r="I358" s="55">
        <f>IF(F358="","",F358+H358)</f>
        <v/>
      </c>
      <c r="J358" s="59">
        <f>IF(D358="","",D358+IFERROR(INDEX(Clients!$G$7:$G$106,MATCH(C358,Clients!$B$7:$B$106,0))+0,Settings!$C$9))</f>
        <v/>
      </c>
      <c r="K358" s="57" t="n"/>
      <c r="L358" s="58" t="n"/>
      <c r="M358" s="55">
        <f>IF(I358="","",I358-N(L358))</f>
        <v/>
      </c>
      <c r="N358" s="7">
        <f>IF(I358="","",IF(M358&lt;=0.005,"Paid",IF(N(L358)&gt;0,IF(TODAY()&gt;J358,"Partial · overdue","Partially paid"),IF(TODAY()&gt;J358,"Overdue",IF(J358-TODAY()&lt;=7,"Due soon","Open")))))</f>
        <v/>
      </c>
      <c r="O358" s="28">
        <f>IF(OR(I358="",M358&lt;=0.005),"",MAX(0,TODAY()-J358))</f>
        <v/>
      </c>
      <c r="P358" s="28">
        <f>IF(OR(K358="",D358=""),"",K358-D358)</f>
        <v/>
      </c>
    </row>
    <row r="359" hidden="1">
      <c r="B359" s="13" t="n"/>
      <c r="C359" s="13" t="n"/>
      <c r="D359" s="57" t="n"/>
      <c r="E359" s="13" t="n"/>
      <c r="F359" s="58" t="n"/>
      <c r="G359" s="15" t="n"/>
      <c r="H359" s="55">
        <f>IF(F359="","",F359*IF(G359="",Settings!$C$10,G359))</f>
        <v/>
      </c>
      <c r="I359" s="55">
        <f>IF(F359="","",F359+H359)</f>
        <v/>
      </c>
      <c r="J359" s="59">
        <f>IF(D359="","",D359+IFERROR(INDEX(Clients!$G$7:$G$106,MATCH(C359,Clients!$B$7:$B$106,0))+0,Settings!$C$9))</f>
        <v/>
      </c>
      <c r="K359" s="57" t="n"/>
      <c r="L359" s="58" t="n"/>
      <c r="M359" s="55">
        <f>IF(I359="","",I359-N(L359))</f>
        <v/>
      </c>
      <c r="N359" s="7">
        <f>IF(I359="","",IF(M359&lt;=0.005,"Paid",IF(N(L359)&gt;0,IF(TODAY()&gt;J359,"Partial · overdue","Partially paid"),IF(TODAY()&gt;J359,"Overdue",IF(J359-TODAY()&lt;=7,"Due soon","Open")))))</f>
        <v/>
      </c>
      <c r="O359" s="28">
        <f>IF(OR(I359="",M359&lt;=0.005),"",MAX(0,TODAY()-J359))</f>
        <v/>
      </c>
      <c r="P359" s="28">
        <f>IF(OR(K359="",D359=""),"",K359-D359)</f>
        <v/>
      </c>
    </row>
    <row r="360" hidden="1">
      <c r="B360" s="13" t="n"/>
      <c r="C360" s="13" t="n"/>
      <c r="D360" s="57" t="n"/>
      <c r="E360" s="13" t="n"/>
      <c r="F360" s="58" t="n"/>
      <c r="G360" s="15" t="n"/>
      <c r="H360" s="55">
        <f>IF(F360="","",F360*IF(G360="",Settings!$C$10,G360))</f>
        <v/>
      </c>
      <c r="I360" s="55">
        <f>IF(F360="","",F360+H360)</f>
        <v/>
      </c>
      <c r="J360" s="59">
        <f>IF(D360="","",D360+IFERROR(INDEX(Clients!$G$7:$G$106,MATCH(C360,Clients!$B$7:$B$106,0))+0,Settings!$C$9))</f>
        <v/>
      </c>
      <c r="K360" s="57" t="n"/>
      <c r="L360" s="58" t="n"/>
      <c r="M360" s="55">
        <f>IF(I360="","",I360-N(L360))</f>
        <v/>
      </c>
      <c r="N360" s="7">
        <f>IF(I360="","",IF(M360&lt;=0.005,"Paid",IF(N(L360)&gt;0,IF(TODAY()&gt;J360,"Partial · overdue","Partially paid"),IF(TODAY()&gt;J360,"Overdue",IF(J360-TODAY()&lt;=7,"Due soon","Open")))))</f>
        <v/>
      </c>
      <c r="O360" s="28">
        <f>IF(OR(I360="",M360&lt;=0.005),"",MAX(0,TODAY()-J360))</f>
        <v/>
      </c>
      <c r="P360" s="28">
        <f>IF(OR(K360="",D360=""),"",K360-D360)</f>
        <v/>
      </c>
    </row>
    <row r="361" hidden="1">
      <c r="B361" s="13" t="n"/>
      <c r="C361" s="13" t="n"/>
      <c r="D361" s="57" t="n"/>
      <c r="E361" s="13" t="n"/>
      <c r="F361" s="58" t="n"/>
      <c r="G361" s="15" t="n"/>
      <c r="H361" s="55">
        <f>IF(F361="","",F361*IF(G361="",Settings!$C$10,G361))</f>
        <v/>
      </c>
      <c r="I361" s="55">
        <f>IF(F361="","",F361+H361)</f>
        <v/>
      </c>
      <c r="J361" s="59">
        <f>IF(D361="","",D361+IFERROR(INDEX(Clients!$G$7:$G$106,MATCH(C361,Clients!$B$7:$B$106,0))+0,Settings!$C$9))</f>
        <v/>
      </c>
      <c r="K361" s="57" t="n"/>
      <c r="L361" s="58" t="n"/>
      <c r="M361" s="55">
        <f>IF(I361="","",I361-N(L361))</f>
        <v/>
      </c>
      <c r="N361" s="7">
        <f>IF(I361="","",IF(M361&lt;=0.005,"Paid",IF(N(L361)&gt;0,IF(TODAY()&gt;J361,"Partial · overdue","Partially paid"),IF(TODAY()&gt;J361,"Overdue",IF(J361-TODAY()&lt;=7,"Due soon","Open")))))</f>
        <v/>
      </c>
      <c r="O361" s="28">
        <f>IF(OR(I361="",M361&lt;=0.005),"",MAX(0,TODAY()-J361))</f>
        <v/>
      </c>
      <c r="P361" s="28">
        <f>IF(OR(K361="",D361=""),"",K361-D361)</f>
        <v/>
      </c>
    </row>
    <row r="362" hidden="1">
      <c r="B362" s="13" t="n"/>
      <c r="C362" s="13" t="n"/>
      <c r="D362" s="57" t="n"/>
      <c r="E362" s="13" t="n"/>
      <c r="F362" s="58" t="n"/>
      <c r="G362" s="15" t="n"/>
      <c r="H362" s="55">
        <f>IF(F362="","",F362*IF(G362="",Settings!$C$10,G362))</f>
        <v/>
      </c>
      <c r="I362" s="55">
        <f>IF(F362="","",F362+H362)</f>
        <v/>
      </c>
      <c r="J362" s="59">
        <f>IF(D362="","",D362+IFERROR(INDEX(Clients!$G$7:$G$106,MATCH(C362,Clients!$B$7:$B$106,0))+0,Settings!$C$9))</f>
        <v/>
      </c>
      <c r="K362" s="57" t="n"/>
      <c r="L362" s="58" t="n"/>
      <c r="M362" s="55">
        <f>IF(I362="","",I362-N(L362))</f>
        <v/>
      </c>
      <c r="N362" s="7">
        <f>IF(I362="","",IF(M362&lt;=0.005,"Paid",IF(N(L362)&gt;0,IF(TODAY()&gt;J362,"Partial · overdue","Partially paid"),IF(TODAY()&gt;J362,"Overdue",IF(J362-TODAY()&lt;=7,"Due soon","Open")))))</f>
        <v/>
      </c>
      <c r="O362" s="28">
        <f>IF(OR(I362="",M362&lt;=0.005),"",MAX(0,TODAY()-J362))</f>
        <v/>
      </c>
      <c r="P362" s="28">
        <f>IF(OR(K362="",D362=""),"",K362-D362)</f>
        <v/>
      </c>
    </row>
    <row r="363" hidden="1">
      <c r="B363" s="13" t="n"/>
      <c r="C363" s="13" t="n"/>
      <c r="D363" s="57" t="n"/>
      <c r="E363" s="13" t="n"/>
      <c r="F363" s="58" t="n"/>
      <c r="G363" s="15" t="n"/>
      <c r="H363" s="55">
        <f>IF(F363="","",F363*IF(G363="",Settings!$C$10,G363))</f>
        <v/>
      </c>
      <c r="I363" s="55">
        <f>IF(F363="","",F363+H363)</f>
        <v/>
      </c>
      <c r="J363" s="59">
        <f>IF(D363="","",D363+IFERROR(INDEX(Clients!$G$7:$G$106,MATCH(C363,Clients!$B$7:$B$106,0))+0,Settings!$C$9))</f>
        <v/>
      </c>
      <c r="K363" s="57" t="n"/>
      <c r="L363" s="58" t="n"/>
      <c r="M363" s="55">
        <f>IF(I363="","",I363-N(L363))</f>
        <v/>
      </c>
      <c r="N363" s="7">
        <f>IF(I363="","",IF(M363&lt;=0.005,"Paid",IF(N(L363)&gt;0,IF(TODAY()&gt;J363,"Partial · overdue","Partially paid"),IF(TODAY()&gt;J363,"Overdue",IF(J363-TODAY()&lt;=7,"Due soon","Open")))))</f>
        <v/>
      </c>
      <c r="O363" s="28">
        <f>IF(OR(I363="",M363&lt;=0.005),"",MAX(0,TODAY()-J363))</f>
        <v/>
      </c>
      <c r="P363" s="28">
        <f>IF(OR(K363="",D363=""),"",K363-D363)</f>
        <v/>
      </c>
    </row>
    <row r="364" hidden="1">
      <c r="B364" s="13" t="n"/>
      <c r="C364" s="13" t="n"/>
      <c r="D364" s="57" t="n"/>
      <c r="E364" s="13" t="n"/>
      <c r="F364" s="58" t="n"/>
      <c r="G364" s="15" t="n"/>
      <c r="H364" s="55">
        <f>IF(F364="","",F364*IF(G364="",Settings!$C$10,G364))</f>
        <v/>
      </c>
      <c r="I364" s="55">
        <f>IF(F364="","",F364+H364)</f>
        <v/>
      </c>
      <c r="J364" s="59">
        <f>IF(D364="","",D364+IFERROR(INDEX(Clients!$G$7:$G$106,MATCH(C364,Clients!$B$7:$B$106,0))+0,Settings!$C$9))</f>
        <v/>
      </c>
      <c r="K364" s="57" t="n"/>
      <c r="L364" s="58" t="n"/>
      <c r="M364" s="55">
        <f>IF(I364="","",I364-N(L364))</f>
        <v/>
      </c>
      <c r="N364" s="7">
        <f>IF(I364="","",IF(M364&lt;=0.005,"Paid",IF(N(L364)&gt;0,IF(TODAY()&gt;J364,"Partial · overdue","Partially paid"),IF(TODAY()&gt;J364,"Overdue",IF(J364-TODAY()&lt;=7,"Due soon","Open")))))</f>
        <v/>
      </c>
      <c r="O364" s="28">
        <f>IF(OR(I364="",M364&lt;=0.005),"",MAX(0,TODAY()-J364))</f>
        <v/>
      </c>
      <c r="P364" s="28">
        <f>IF(OR(K364="",D364=""),"",K364-D364)</f>
        <v/>
      </c>
    </row>
    <row r="365" hidden="1">
      <c r="B365" s="13" t="n"/>
      <c r="C365" s="13" t="n"/>
      <c r="D365" s="57" t="n"/>
      <c r="E365" s="13" t="n"/>
      <c r="F365" s="58" t="n"/>
      <c r="G365" s="15" t="n"/>
      <c r="H365" s="55">
        <f>IF(F365="","",F365*IF(G365="",Settings!$C$10,G365))</f>
        <v/>
      </c>
      <c r="I365" s="55">
        <f>IF(F365="","",F365+H365)</f>
        <v/>
      </c>
      <c r="J365" s="59">
        <f>IF(D365="","",D365+IFERROR(INDEX(Clients!$G$7:$G$106,MATCH(C365,Clients!$B$7:$B$106,0))+0,Settings!$C$9))</f>
        <v/>
      </c>
      <c r="K365" s="57" t="n"/>
      <c r="L365" s="58" t="n"/>
      <c r="M365" s="55">
        <f>IF(I365="","",I365-N(L365))</f>
        <v/>
      </c>
      <c r="N365" s="7">
        <f>IF(I365="","",IF(M365&lt;=0.005,"Paid",IF(N(L365)&gt;0,IF(TODAY()&gt;J365,"Partial · overdue","Partially paid"),IF(TODAY()&gt;J365,"Overdue",IF(J365-TODAY()&lt;=7,"Due soon","Open")))))</f>
        <v/>
      </c>
      <c r="O365" s="28">
        <f>IF(OR(I365="",M365&lt;=0.005),"",MAX(0,TODAY()-J365))</f>
        <v/>
      </c>
      <c r="P365" s="28">
        <f>IF(OR(K365="",D365=""),"",K365-D365)</f>
        <v/>
      </c>
    </row>
    <row r="366" hidden="1">
      <c r="B366" s="13" t="n"/>
      <c r="C366" s="13" t="n"/>
      <c r="D366" s="57" t="n"/>
      <c r="E366" s="13" t="n"/>
      <c r="F366" s="58" t="n"/>
      <c r="G366" s="15" t="n"/>
      <c r="H366" s="55">
        <f>IF(F366="","",F366*IF(G366="",Settings!$C$10,G366))</f>
        <v/>
      </c>
      <c r="I366" s="55">
        <f>IF(F366="","",F366+H366)</f>
        <v/>
      </c>
      <c r="J366" s="59">
        <f>IF(D366="","",D366+IFERROR(INDEX(Clients!$G$7:$G$106,MATCH(C366,Clients!$B$7:$B$106,0))+0,Settings!$C$9))</f>
        <v/>
      </c>
      <c r="K366" s="57" t="n"/>
      <c r="L366" s="58" t="n"/>
      <c r="M366" s="55">
        <f>IF(I366="","",I366-N(L366))</f>
        <v/>
      </c>
      <c r="N366" s="7">
        <f>IF(I366="","",IF(M366&lt;=0.005,"Paid",IF(N(L366)&gt;0,IF(TODAY()&gt;J366,"Partial · overdue","Partially paid"),IF(TODAY()&gt;J366,"Overdue",IF(J366-TODAY()&lt;=7,"Due soon","Open")))))</f>
        <v/>
      </c>
      <c r="O366" s="28">
        <f>IF(OR(I366="",M366&lt;=0.005),"",MAX(0,TODAY()-J366))</f>
        <v/>
      </c>
      <c r="P366" s="28">
        <f>IF(OR(K366="",D366=""),"",K366-D366)</f>
        <v/>
      </c>
    </row>
    <row r="367" hidden="1">
      <c r="B367" s="13" t="n"/>
      <c r="C367" s="13" t="n"/>
      <c r="D367" s="57" t="n"/>
      <c r="E367" s="13" t="n"/>
      <c r="F367" s="58" t="n"/>
      <c r="G367" s="15" t="n"/>
      <c r="H367" s="55">
        <f>IF(F367="","",F367*IF(G367="",Settings!$C$10,G367))</f>
        <v/>
      </c>
      <c r="I367" s="55">
        <f>IF(F367="","",F367+H367)</f>
        <v/>
      </c>
      <c r="J367" s="59">
        <f>IF(D367="","",D367+IFERROR(INDEX(Clients!$G$7:$G$106,MATCH(C367,Clients!$B$7:$B$106,0))+0,Settings!$C$9))</f>
        <v/>
      </c>
      <c r="K367" s="57" t="n"/>
      <c r="L367" s="58" t="n"/>
      <c r="M367" s="55">
        <f>IF(I367="","",I367-N(L367))</f>
        <v/>
      </c>
      <c r="N367" s="7">
        <f>IF(I367="","",IF(M367&lt;=0.005,"Paid",IF(N(L367)&gt;0,IF(TODAY()&gt;J367,"Partial · overdue","Partially paid"),IF(TODAY()&gt;J367,"Overdue",IF(J367-TODAY()&lt;=7,"Due soon","Open")))))</f>
        <v/>
      </c>
      <c r="O367" s="28">
        <f>IF(OR(I367="",M367&lt;=0.005),"",MAX(0,TODAY()-J367))</f>
        <v/>
      </c>
      <c r="P367" s="28">
        <f>IF(OR(K367="",D367=""),"",K367-D367)</f>
        <v/>
      </c>
    </row>
    <row r="368" hidden="1">
      <c r="B368" s="13" t="n"/>
      <c r="C368" s="13" t="n"/>
      <c r="D368" s="57" t="n"/>
      <c r="E368" s="13" t="n"/>
      <c r="F368" s="58" t="n"/>
      <c r="G368" s="15" t="n"/>
      <c r="H368" s="55">
        <f>IF(F368="","",F368*IF(G368="",Settings!$C$10,G368))</f>
        <v/>
      </c>
      <c r="I368" s="55">
        <f>IF(F368="","",F368+H368)</f>
        <v/>
      </c>
      <c r="J368" s="59">
        <f>IF(D368="","",D368+IFERROR(INDEX(Clients!$G$7:$G$106,MATCH(C368,Clients!$B$7:$B$106,0))+0,Settings!$C$9))</f>
        <v/>
      </c>
      <c r="K368" s="57" t="n"/>
      <c r="L368" s="58" t="n"/>
      <c r="M368" s="55">
        <f>IF(I368="","",I368-N(L368))</f>
        <v/>
      </c>
      <c r="N368" s="7">
        <f>IF(I368="","",IF(M368&lt;=0.005,"Paid",IF(N(L368)&gt;0,IF(TODAY()&gt;J368,"Partial · overdue","Partially paid"),IF(TODAY()&gt;J368,"Overdue",IF(J368-TODAY()&lt;=7,"Due soon","Open")))))</f>
        <v/>
      </c>
      <c r="O368" s="28">
        <f>IF(OR(I368="",M368&lt;=0.005),"",MAX(0,TODAY()-J368))</f>
        <v/>
      </c>
      <c r="P368" s="28">
        <f>IF(OR(K368="",D368=""),"",K368-D368)</f>
        <v/>
      </c>
    </row>
    <row r="369" hidden="1">
      <c r="B369" s="13" t="n"/>
      <c r="C369" s="13" t="n"/>
      <c r="D369" s="57" t="n"/>
      <c r="E369" s="13" t="n"/>
      <c r="F369" s="58" t="n"/>
      <c r="G369" s="15" t="n"/>
      <c r="H369" s="55">
        <f>IF(F369="","",F369*IF(G369="",Settings!$C$10,G369))</f>
        <v/>
      </c>
      <c r="I369" s="55">
        <f>IF(F369="","",F369+H369)</f>
        <v/>
      </c>
      <c r="J369" s="59">
        <f>IF(D369="","",D369+IFERROR(INDEX(Clients!$G$7:$G$106,MATCH(C369,Clients!$B$7:$B$106,0))+0,Settings!$C$9))</f>
        <v/>
      </c>
      <c r="K369" s="57" t="n"/>
      <c r="L369" s="58" t="n"/>
      <c r="M369" s="55">
        <f>IF(I369="","",I369-N(L369))</f>
        <v/>
      </c>
      <c r="N369" s="7">
        <f>IF(I369="","",IF(M369&lt;=0.005,"Paid",IF(N(L369)&gt;0,IF(TODAY()&gt;J369,"Partial · overdue","Partially paid"),IF(TODAY()&gt;J369,"Overdue",IF(J369-TODAY()&lt;=7,"Due soon","Open")))))</f>
        <v/>
      </c>
      <c r="O369" s="28">
        <f>IF(OR(I369="",M369&lt;=0.005),"",MAX(0,TODAY()-J369))</f>
        <v/>
      </c>
      <c r="P369" s="28">
        <f>IF(OR(K369="",D369=""),"",K369-D369)</f>
        <v/>
      </c>
    </row>
    <row r="370" hidden="1">
      <c r="B370" s="13" t="n"/>
      <c r="C370" s="13" t="n"/>
      <c r="D370" s="57" t="n"/>
      <c r="E370" s="13" t="n"/>
      <c r="F370" s="58" t="n"/>
      <c r="G370" s="15" t="n"/>
      <c r="H370" s="55">
        <f>IF(F370="","",F370*IF(G370="",Settings!$C$10,G370))</f>
        <v/>
      </c>
      <c r="I370" s="55">
        <f>IF(F370="","",F370+H370)</f>
        <v/>
      </c>
      <c r="J370" s="59">
        <f>IF(D370="","",D370+IFERROR(INDEX(Clients!$G$7:$G$106,MATCH(C370,Clients!$B$7:$B$106,0))+0,Settings!$C$9))</f>
        <v/>
      </c>
      <c r="K370" s="57" t="n"/>
      <c r="L370" s="58" t="n"/>
      <c r="M370" s="55">
        <f>IF(I370="","",I370-N(L370))</f>
        <v/>
      </c>
      <c r="N370" s="7">
        <f>IF(I370="","",IF(M370&lt;=0.005,"Paid",IF(N(L370)&gt;0,IF(TODAY()&gt;J370,"Partial · overdue","Partially paid"),IF(TODAY()&gt;J370,"Overdue",IF(J370-TODAY()&lt;=7,"Due soon","Open")))))</f>
        <v/>
      </c>
      <c r="O370" s="28">
        <f>IF(OR(I370="",M370&lt;=0.005),"",MAX(0,TODAY()-J370))</f>
        <v/>
      </c>
      <c r="P370" s="28">
        <f>IF(OR(K370="",D370=""),"",K370-D370)</f>
        <v/>
      </c>
    </row>
    <row r="371" hidden="1">
      <c r="B371" s="13" t="n"/>
      <c r="C371" s="13" t="n"/>
      <c r="D371" s="57" t="n"/>
      <c r="E371" s="13" t="n"/>
      <c r="F371" s="58" t="n"/>
      <c r="G371" s="15" t="n"/>
      <c r="H371" s="55">
        <f>IF(F371="","",F371*IF(G371="",Settings!$C$10,G371))</f>
        <v/>
      </c>
      <c r="I371" s="55">
        <f>IF(F371="","",F371+H371)</f>
        <v/>
      </c>
      <c r="J371" s="59">
        <f>IF(D371="","",D371+IFERROR(INDEX(Clients!$G$7:$G$106,MATCH(C371,Clients!$B$7:$B$106,0))+0,Settings!$C$9))</f>
        <v/>
      </c>
      <c r="K371" s="57" t="n"/>
      <c r="L371" s="58" t="n"/>
      <c r="M371" s="55">
        <f>IF(I371="","",I371-N(L371))</f>
        <v/>
      </c>
      <c r="N371" s="7">
        <f>IF(I371="","",IF(M371&lt;=0.005,"Paid",IF(N(L371)&gt;0,IF(TODAY()&gt;J371,"Partial · overdue","Partially paid"),IF(TODAY()&gt;J371,"Overdue",IF(J371-TODAY()&lt;=7,"Due soon","Open")))))</f>
        <v/>
      </c>
      <c r="O371" s="28">
        <f>IF(OR(I371="",M371&lt;=0.005),"",MAX(0,TODAY()-J371))</f>
        <v/>
      </c>
      <c r="P371" s="28">
        <f>IF(OR(K371="",D371=""),"",K371-D371)</f>
        <v/>
      </c>
    </row>
    <row r="372" hidden="1">
      <c r="B372" s="13" t="n"/>
      <c r="C372" s="13" t="n"/>
      <c r="D372" s="57" t="n"/>
      <c r="E372" s="13" t="n"/>
      <c r="F372" s="58" t="n"/>
      <c r="G372" s="15" t="n"/>
      <c r="H372" s="55">
        <f>IF(F372="","",F372*IF(G372="",Settings!$C$10,G372))</f>
        <v/>
      </c>
      <c r="I372" s="55">
        <f>IF(F372="","",F372+H372)</f>
        <v/>
      </c>
      <c r="J372" s="59">
        <f>IF(D372="","",D372+IFERROR(INDEX(Clients!$G$7:$G$106,MATCH(C372,Clients!$B$7:$B$106,0))+0,Settings!$C$9))</f>
        <v/>
      </c>
      <c r="K372" s="57" t="n"/>
      <c r="L372" s="58" t="n"/>
      <c r="M372" s="55">
        <f>IF(I372="","",I372-N(L372))</f>
        <v/>
      </c>
      <c r="N372" s="7">
        <f>IF(I372="","",IF(M372&lt;=0.005,"Paid",IF(N(L372)&gt;0,IF(TODAY()&gt;J372,"Partial · overdue","Partially paid"),IF(TODAY()&gt;J372,"Overdue",IF(J372-TODAY()&lt;=7,"Due soon","Open")))))</f>
        <v/>
      </c>
      <c r="O372" s="28">
        <f>IF(OR(I372="",M372&lt;=0.005),"",MAX(0,TODAY()-J372))</f>
        <v/>
      </c>
      <c r="P372" s="28">
        <f>IF(OR(K372="",D372=""),"",K372-D372)</f>
        <v/>
      </c>
    </row>
    <row r="373" hidden="1">
      <c r="B373" s="13" t="n"/>
      <c r="C373" s="13" t="n"/>
      <c r="D373" s="57" t="n"/>
      <c r="E373" s="13" t="n"/>
      <c r="F373" s="58" t="n"/>
      <c r="G373" s="15" t="n"/>
      <c r="H373" s="55">
        <f>IF(F373="","",F373*IF(G373="",Settings!$C$10,G373))</f>
        <v/>
      </c>
      <c r="I373" s="55">
        <f>IF(F373="","",F373+H373)</f>
        <v/>
      </c>
      <c r="J373" s="59">
        <f>IF(D373="","",D373+IFERROR(INDEX(Clients!$G$7:$G$106,MATCH(C373,Clients!$B$7:$B$106,0))+0,Settings!$C$9))</f>
        <v/>
      </c>
      <c r="K373" s="57" t="n"/>
      <c r="L373" s="58" t="n"/>
      <c r="M373" s="55">
        <f>IF(I373="","",I373-N(L373))</f>
        <v/>
      </c>
      <c r="N373" s="7">
        <f>IF(I373="","",IF(M373&lt;=0.005,"Paid",IF(N(L373)&gt;0,IF(TODAY()&gt;J373,"Partial · overdue","Partially paid"),IF(TODAY()&gt;J373,"Overdue",IF(J373-TODAY()&lt;=7,"Due soon","Open")))))</f>
        <v/>
      </c>
      <c r="O373" s="28">
        <f>IF(OR(I373="",M373&lt;=0.005),"",MAX(0,TODAY()-J373))</f>
        <v/>
      </c>
      <c r="P373" s="28">
        <f>IF(OR(K373="",D373=""),"",K373-D373)</f>
        <v/>
      </c>
    </row>
    <row r="374" hidden="1">
      <c r="B374" s="13" t="n"/>
      <c r="C374" s="13" t="n"/>
      <c r="D374" s="57" t="n"/>
      <c r="E374" s="13" t="n"/>
      <c r="F374" s="58" t="n"/>
      <c r="G374" s="15" t="n"/>
      <c r="H374" s="55">
        <f>IF(F374="","",F374*IF(G374="",Settings!$C$10,G374))</f>
        <v/>
      </c>
      <c r="I374" s="55">
        <f>IF(F374="","",F374+H374)</f>
        <v/>
      </c>
      <c r="J374" s="59">
        <f>IF(D374="","",D374+IFERROR(INDEX(Clients!$G$7:$G$106,MATCH(C374,Clients!$B$7:$B$106,0))+0,Settings!$C$9))</f>
        <v/>
      </c>
      <c r="K374" s="57" t="n"/>
      <c r="L374" s="58" t="n"/>
      <c r="M374" s="55">
        <f>IF(I374="","",I374-N(L374))</f>
        <v/>
      </c>
      <c r="N374" s="7">
        <f>IF(I374="","",IF(M374&lt;=0.005,"Paid",IF(N(L374)&gt;0,IF(TODAY()&gt;J374,"Partial · overdue","Partially paid"),IF(TODAY()&gt;J374,"Overdue",IF(J374-TODAY()&lt;=7,"Due soon","Open")))))</f>
        <v/>
      </c>
      <c r="O374" s="28">
        <f>IF(OR(I374="",M374&lt;=0.005),"",MAX(0,TODAY()-J374))</f>
        <v/>
      </c>
      <c r="P374" s="28">
        <f>IF(OR(K374="",D374=""),"",K374-D374)</f>
        <v/>
      </c>
    </row>
    <row r="375" hidden="1">
      <c r="B375" s="13" t="n"/>
      <c r="C375" s="13" t="n"/>
      <c r="D375" s="57" t="n"/>
      <c r="E375" s="13" t="n"/>
      <c r="F375" s="58" t="n"/>
      <c r="G375" s="15" t="n"/>
      <c r="H375" s="55">
        <f>IF(F375="","",F375*IF(G375="",Settings!$C$10,G375))</f>
        <v/>
      </c>
      <c r="I375" s="55">
        <f>IF(F375="","",F375+H375)</f>
        <v/>
      </c>
      <c r="J375" s="59">
        <f>IF(D375="","",D375+IFERROR(INDEX(Clients!$G$7:$G$106,MATCH(C375,Clients!$B$7:$B$106,0))+0,Settings!$C$9))</f>
        <v/>
      </c>
      <c r="K375" s="57" t="n"/>
      <c r="L375" s="58" t="n"/>
      <c r="M375" s="55">
        <f>IF(I375="","",I375-N(L375))</f>
        <v/>
      </c>
      <c r="N375" s="7">
        <f>IF(I375="","",IF(M375&lt;=0.005,"Paid",IF(N(L375)&gt;0,IF(TODAY()&gt;J375,"Partial · overdue","Partially paid"),IF(TODAY()&gt;J375,"Overdue",IF(J375-TODAY()&lt;=7,"Due soon","Open")))))</f>
        <v/>
      </c>
      <c r="O375" s="28">
        <f>IF(OR(I375="",M375&lt;=0.005),"",MAX(0,TODAY()-J375))</f>
        <v/>
      </c>
      <c r="P375" s="28">
        <f>IF(OR(K375="",D375=""),"",K375-D375)</f>
        <v/>
      </c>
    </row>
    <row r="376" hidden="1">
      <c r="B376" s="13" t="n"/>
      <c r="C376" s="13" t="n"/>
      <c r="D376" s="57" t="n"/>
      <c r="E376" s="13" t="n"/>
      <c r="F376" s="58" t="n"/>
      <c r="G376" s="15" t="n"/>
      <c r="H376" s="55">
        <f>IF(F376="","",F376*IF(G376="",Settings!$C$10,G376))</f>
        <v/>
      </c>
      <c r="I376" s="55">
        <f>IF(F376="","",F376+H376)</f>
        <v/>
      </c>
      <c r="J376" s="59">
        <f>IF(D376="","",D376+IFERROR(INDEX(Clients!$G$7:$G$106,MATCH(C376,Clients!$B$7:$B$106,0))+0,Settings!$C$9))</f>
        <v/>
      </c>
      <c r="K376" s="57" t="n"/>
      <c r="L376" s="58" t="n"/>
      <c r="M376" s="55">
        <f>IF(I376="","",I376-N(L376))</f>
        <v/>
      </c>
      <c r="N376" s="7">
        <f>IF(I376="","",IF(M376&lt;=0.005,"Paid",IF(N(L376)&gt;0,IF(TODAY()&gt;J376,"Partial · overdue","Partially paid"),IF(TODAY()&gt;J376,"Overdue",IF(J376-TODAY()&lt;=7,"Due soon","Open")))))</f>
        <v/>
      </c>
      <c r="O376" s="28">
        <f>IF(OR(I376="",M376&lt;=0.005),"",MAX(0,TODAY()-J376))</f>
        <v/>
      </c>
      <c r="P376" s="28">
        <f>IF(OR(K376="",D376=""),"",K376-D376)</f>
        <v/>
      </c>
    </row>
    <row r="377" hidden="1">
      <c r="B377" s="13" t="n"/>
      <c r="C377" s="13" t="n"/>
      <c r="D377" s="57" t="n"/>
      <c r="E377" s="13" t="n"/>
      <c r="F377" s="58" t="n"/>
      <c r="G377" s="15" t="n"/>
      <c r="H377" s="55">
        <f>IF(F377="","",F377*IF(G377="",Settings!$C$10,G377))</f>
        <v/>
      </c>
      <c r="I377" s="55">
        <f>IF(F377="","",F377+H377)</f>
        <v/>
      </c>
      <c r="J377" s="59">
        <f>IF(D377="","",D377+IFERROR(INDEX(Clients!$G$7:$G$106,MATCH(C377,Clients!$B$7:$B$106,0))+0,Settings!$C$9))</f>
        <v/>
      </c>
      <c r="K377" s="57" t="n"/>
      <c r="L377" s="58" t="n"/>
      <c r="M377" s="55">
        <f>IF(I377="","",I377-N(L377))</f>
        <v/>
      </c>
      <c r="N377" s="7">
        <f>IF(I377="","",IF(M377&lt;=0.005,"Paid",IF(N(L377)&gt;0,IF(TODAY()&gt;J377,"Partial · overdue","Partially paid"),IF(TODAY()&gt;J377,"Overdue",IF(J377-TODAY()&lt;=7,"Due soon","Open")))))</f>
        <v/>
      </c>
      <c r="O377" s="28">
        <f>IF(OR(I377="",M377&lt;=0.005),"",MAX(0,TODAY()-J377))</f>
        <v/>
      </c>
      <c r="P377" s="28">
        <f>IF(OR(K377="",D377=""),"",K377-D377)</f>
        <v/>
      </c>
    </row>
    <row r="378" hidden="1">
      <c r="B378" s="13" t="n"/>
      <c r="C378" s="13" t="n"/>
      <c r="D378" s="57" t="n"/>
      <c r="E378" s="13" t="n"/>
      <c r="F378" s="58" t="n"/>
      <c r="G378" s="15" t="n"/>
      <c r="H378" s="55">
        <f>IF(F378="","",F378*IF(G378="",Settings!$C$10,G378))</f>
        <v/>
      </c>
      <c r="I378" s="55">
        <f>IF(F378="","",F378+H378)</f>
        <v/>
      </c>
      <c r="J378" s="59">
        <f>IF(D378="","",D378+IFERROR(INDEX(Clients!$G$7:$G$106,MATCH(C378,Clients!$B$7:$B$106,0))+0,Settings!$C$9))</f>
        <v/>
      </c>
      <c r="K378" s="57" t="n"/>
      <c r="L378" s="58" t="n"/>
      <c r="M378" s="55">
        <f>IF(I378="","",I378-N(L378))</f>
        <v/>
      </c>
      <c r="N378" s="7">
        <f>IF(I378="","",IF(M378&lt;=0.005,"Paid",IF(N(L378)&gt;0,IF(TODAY()&gt;J378,"Partial · overdue","Partially paid"),IF(TODAY()&gt;J378,"Overdue",IF(J378-TODAY()&lt;=7,"Due soon","Open")))))</f>
        <v/>
      </c>
      <c r="O378" s="28">
        <f>IF(OR(I378="",M378&lt;=0.005),"",MAX(0,TODAY()-J378))</f>
        <v/>
      </c>
      <c r="P378" s="28">
        <f>IF(OR(K378="",D378=""),"",K378-D378)</f>
        <v/>
      </c>
    </row>
    <row r="379" hidden="1">
      <c r="B379" s="13" t="n"/>
      <c r="C379" s="13" t="n"/>
      <c r="D379" s="57" t="n"/>
      <c r="E379" s="13" t="n"/>
      <c r="F379" s="58" t="n"/>
      <c r="G379" s="15" t="n"/>
      <c r="H379" s="55">
        <f>IF(F379="","",F379*IF(G379="",Settings!$C$10,G379))</f>
        <v/>
      </c>
      <c r="I379" s="55">
        <f>IF(F379="","",F379+H379)</f>
        <v/>
      </c>
      <c r="J379" s="59">
        <f>IF(D379="","",D379+IFERROR(INDEX(Clients!$G$7:$G$106,MATCH(C379,Clients!$B$7:$B$106,0))+0,Settings!$C$9))</f>
        <v/>
      </c>
      <c r="K379" s="57" t="n"/>
      <c r="L379" s="58" t="n"/>
      <c r="M379" s="55">
        <f>IF(I379="","",I379-N(L379))</f>
        <v/>
      </c>
      <c r="N379" s="7">
        <f>IF(I379="","",IF(M379&lt;=0.005,"Paid",IF(N(L379)&gt;0,IF(TODAY()&gt;J379,"Partial · overdue","Partially paid"),IF(TODAY()&gt;J379,"Overdue",IF(J379-TODAY()&lt;=7,"Due soon","Open")))))</f>
        <v/>
      </c>
      <c r="O379" s="28">
        <f>IF(OR(I379="",M379&lt;=0.005),"",MAX(0,TODAY()-J379))</f>
        <v/>
      </c>
      <c r="P379" s="28">
        <f>IF(OR(K379="",D379=""),"",K379-D379)</f>
        <v/>
      </c>
    </row>
    <row r="380" hidden="1">
      <c r="B380" s="13" t="n"/>
      <c r="C380" s="13" t="n"/>
      <c r="D380" s="57" t="n"/>
      <c r="E380" s="13" t="n"/>
      <c r="F380" s="58" t="n"/>
      <c r="G380" s="15" t="n"/>
      <c r="H380" s="55">
        <f>IF(F380="","",F380*IF(G380="",Settings!$C$10,G380))</f>
        <v/>
      </c>
      <c r="I380" s="55">
        <f>IF(F380="","",F380+H380)</f>
        <v/>
      </c>
      <c r="J380" s="59">
        <f>IF(D380="","",D380+IFERROR(INDEX(Clients!$G$7:$G$106,MATCH(C380,Clients!$B$7:$B$106,0))+0,Settings!$C$9))</f>
        <v/>
      </c>
      <c r="K380" s="57" t="n"/>
      <c r="L380" s="58" t="n"/>
      <c r="M380" s="55">
        <f>IF(I380="","",I380-N(L380))</f>
        <v/>
      </c>
      <c r="N380" s="7">
        <f>IF(I380="","",IF(M380&lt;=0.005,"Paid",IF(N(L380)&gt;0,IF(TODAY()&gt;J380,"Partial · overdue","Partially paid"),IF(TODAY()&gt;J380,"Overdue",IF(J380-TODAY()&lt;=7,"Due soon","Open")))))</f>
        <v/>
      </c>
      <c r="O380" s="28">
        <f>IF(OR(I380="",M380&lt;=0.005),"",MAX(0,TODAY()-J380))</f>
        <v/>
      </c>
      <c r="P380" s="28">
        <f>IF(OR(K380="",D380=""),"",K380-D380)</f>
        <v/>
      </c>
    </row>
    <row r="381" hidden="1">
      <c r="B381" s="13" t="n"/>
      <c r="C381" s="13" t="n"/>
      <c r="D381" s="57" t="n"/>
      <c r="E381" s="13" t="n"/>
      <c r="F381" s="58" t="n"/>
      <c r="G381" s="15" t="n"/>
      <c r="H381" s="55">
        <f>IF(F381="","",F381*IF(G381="",Settings!$C$10,G381))</f>
        <v/>
      </c>
      <c r="I381" s="55">
        <f>IF(F381="","",F381+H381)</f>
        <v/>
      </c>
      <c r="J381" s="59">
        <f>IF(D381="","",D381+IFERROR(INDEX(Clients!$G$7:$G$106,MATCH(C381,Clients!$B$7:$B$106,0))+0,Settings!$C$9))</f>
        <v/>
      </c>
      <c r="K381" s="57" t="n"/>
      <c r="L381" s="58" t="n"/>
      <c r="M381" s="55">
        <f>IF(I381="","",I381-N(L381))</f>
        <v/>
      </c>
      <c r="N381" s="7">
        <f>IF(I381="","",IF(M381&lt;=0.005,"Paid",IF(N(L381)&gt;0,IF(TODAY()&gt;J381,"Partial · overdue","Partially paid"),IF(TODAY()&gt;J381,"Overdue",IF(J381-TODAY()&lt;=7,"Due soon","Open")))))</f>
        <v/>
      </c>
      <c r="O381" s="28">
        <f>IF(OR(I381="",M381&lt;=0.005),"",MAX(0,TODAY()-J381))</f>
        <v/>
      </c>
      <c r="P381" s="28">
        <f>IF(OR(K381="",D381=""),"",K381-D381)</f>
        <v/>
      </c>
    </row>
    <row r="382" hidden="1">
      <c r="B382" s="13" t="n"/>
      <c r="C382" s="13" t="n"/>
      <c r="D382" s="57" t="n"/>
      <c r="E382" s="13" t="n"/>
      <c r="F382" s="58" t="n"/>
      <c r="G382" s="15" t="n"/>
      <c r="H382" s="55">
        <f>IF(F382="","",F382*IF(G382="",Settings!$C$10,G382))</f>
        <v/>
      </c>
      <c r="I382" s="55">
        <f>IF(F382="","",F382+H382)</f>
        <v/>
      </c>
      <c r="J382" s="59">
        <f>IF(D382="","",D382+IFERROR(INDEX(Clients!$G$7:$G$106,MATCH(C382,Clients!$B$7:$B$106,0))+0,Settings!$C$9))</f>
        <v/>
      </c>
      <c r="K382" s="57" t="n"/>
      <c r="L382" s="58" t="n"/>
      <c r="M382" s="55">
        <f>IF(I382="","",I382-N(L382))</f>
        <v/>
      </c>
      <c r="N382" s="7">
        <f>IF(I382="","",IF(M382&lt;=0.005,"Paid",IF(N(L382)&gt;0,IF(TODAY()&gt;J382,"Partial · overdue","Partially paid"),IF(TODAY()&gt;J382,"Overdue",IF(J382-TODAY()&lt;=7,"Due soon","Open")))))</f>
        <v/>
      </c>
      <c r="O382" s="28">
        <f>IF(OR(I382="",M382&lt;=0.005),"",MAX(0,TODAY()-J382))</f>
        <v/>
      </c>
      <c r="P382" s="28">
        <f>IF(OR(K382="",D382=""),"",K382-D382)</f>
        <v/>
      </c>
    </row>
    <row r="383" hidden="1">
      <c r="B383" s="13" t="n"/>
      <c r="C383" s="13" t="n"/>
      <c r="D383" s="57" t="n"/>
      <c r="E383" s="13" t="n"/>
      <c r="F383" s="58" t="n"/>
      <c r="G383" s="15" t="n"/>
      <c r="H383" s="55">
        <f>IF(F383="","",F383*IF(G383="",Settings!$C$10,G383))</f>
        <v/>
      </c>
      <c r="I383" s="55">
        <f>IF(F383="","",F383+H383)</f>
        <v/>
      </c>
      <c r="J383" s="59">
        <f>IF(D383="","",D383+IFERROR(INDEX(Clients!$G$7:$G$106,MATCH(C383,Clients!$B$7:$B$106,0))+0,Settings!$C$9))</f>
        <v/>
      </c>
      <c r="K383" s="57" t="n"/>
      <c r="L383" s="58" t="n"/>
      <c r="M383" s="55">
        <f>IF(I383="","",I383-N(L383))</f>
        <v/>
      </c>
      <c r="N383" s="7">
        <f>IF(I383="","",IF(M383&lt;=0.005,"Paid",IF(N(L383)&gt;0,IF(TODAY()&gt;J383,"Partial · overdue","Partially paid"),IF(TODAY()&gt;J383,"Overdue",IF(J383-TODAY()&lt;=7,"Due soon","Open")))))</f>
        <v/>
      </c>
      <c r="O383" s="28">
        <f>IF(OR(I383="",M383&lt;=0.005),"",MAX(0,TODAY()-J383))</f>
        <v/>
      </c>
      <c r="P383" s="28">
        <f>IF(OR(K383="",D383=""),"",K383-D383)</f>
        <v/>
      </c>
    </row>
    <row r="384" hidden="1">
      <c r="B384" s="13" t="n"/>
      <c r="C384" s="13" t="n"/>
      <c r="D384" s="57" t="n"/>
      <c r="E384" s="13" t="n"/>
      <c r="F384" s="58" t="n"/>
      <c r="G384" s="15" t="n"/>
      <c r="H384" s="55">
        <f>IF(F384="","",F384*IF(G384="",Settings!$C$10,G384))</f>
        <v/>
      </c>
      <c r="I384" s="55">
        <f>IF(F384="","",F384+H384)</f>
        <v/>
      </c>
      <c r="J384" s="59">
        <f>IF(D384="","",D384+IFERROR(INDEX(Clients!$G$7:$G$106,MATCH(C384,Clients!$B$7:$B$106,0))+0,Settings!$C$9))</f>
        <v/>
      </c>
      <c r="K384" s="57" t="n"/>
      <c r="L384" s="58" t="n"/>
      <c r="M384" s="55">
        <f>IF(I384="","",I384-N(L384))</f>
        <v/>
      </c>
      <c r="N384" s="7">
        <f>IF(I384="","",IF(M384&lt;=0.005,"Paid",IF(N(L384)&gt;0,IF(TODAY()&gt;J384,"Partial · overdue","Partially paid"),IF(TODAY()&gt;J384,"Overdue",IF(J384-TODAY()&lt;=7,"Due soon","Open")))))</f>
        <v/>
      </c>
      <c r="O384" s="28">
        <f>IF(OR(I384="",M384&lt;=0.005),"",MAX(0,TODAY()-J384))</f>
        <v/>
      </c>
      <c r="P384" s="28">
        <f>IF(OR(K384="",D384=""),"",K384-D384)</f>
        <v/>
      </c>
    </row>
    <row r="385" hidden="1">
      <c r="B385" s="13" t="n"/>
      <c r="C385" s="13" t="n"/>
      <c r="D385" s="57" t="n"/>
      <c r="E385" s="13" t="n"/>
      <c r="F385" s="58" t="n"/>
      <c r="G385" s="15" t="n"/>
      <c r="H385" s="55">
        <f>IF(F385="","",F385*IF(G385="",Settings!$C$10,G385))</f>
        <v/>
      </c>
      <c r="I385" s="55">
        <f>IF(F385="","",F385+H385)</f>
        <v/>
      </c>
      <c r="J385" s="59">
        <f>IF(D385="","",D385+IFERROR(INDEX(Clients!$G$7:$G$106,MATCH(C385,Clients!$B$7:$B$106,0))+0,Settings!$C$9))</f>
        <v/>
      </c>
      <c r="K385" s="57" t="n"/>
      <c r="L385" s="58" t="n"/>
      <c r="M385" s="55">
        <f>IF(I385="","",I385-N(L385))</f>
        <v/>
      </c>
      <c r="N385" s="7">
        <f>IF(I385="","",IF(M385&lt;=0.005,"Paid",IF(N(L385)&gt;0,IF(TODAY()&gt;J385,"Partial · overdue","Partially paid"),IF(TODAY()&gt;J385,"Overdue",IF(J385-TODAY()&lt;=7,"Due soon","Open")))))</f>
        <v/>
      </c>
      <c r="O385" s="28">
        <f>IF(OR(I385="",M385&lt;=0.005),"",MAX(0,TODAY()-J385))</f>
        <v/>
      </c>
      <c r="P385" s="28">
        <f>IF(OR(K385="",D385=""),"",K385-D385)</f>
        <v/>
      </c>
    </row>
    <row r="386" hidden="1">
      <c r="B386" s="13" t="n"/>
      <c r="C386" s="13" t="n"/>
      <c r="D386" s="57" t="n"/>
      <c r="E386" s="13" t="n"/>
      <c r="F386" s="58" t="n"/>
      <c r="G386" s="15" t="n"/>
      <c r="H386" s="55">
        <f>IF(F386="","",F386*IF(G386="",Settings!$C$10,G386))</f>
        <v/>
      </c>
      <c r="I386" s="55">
        <f>IF(F386="","",F386+H386)</f>
        <v/>
      </c>
      <c r="J386" s="59">
        <f>IF(D386="","",D386+IFERROR(INDEX(Clients!$G$7:$G$106,MATCH(C386,Clients!$B$7:$B$106,0))+0,Settings!$C$9))</f>
        <v/>
      </c>
      <c r="K386" s="57" t="n"/>
      <c r="L386" s="58" t="n"/>
      <c r="M386" s="55">
        <f>IF(I386="","",I386-N(L386))</f>
        <v/>
      </c>
      <c r="N386" s="7">
        <f>IF(I386="","",IF(M386&lt;=0.005,"Paid",IF(N(L386)&gt;0,IF(TODAY()&gt;J386,"Partial · overdue","Partially paid"),IF(TODAY()&gt;J386,"Overdue",IF(J386-TODAY()&lt;=7,"Due soon","Open")))))</f>
        <v/>
      </c>
      <c r="O386" s="28">
        <f>IF(OR(I386="",M386&lt;=0.005),"",MAX(0,TODAY()-J386))</f>
        <v/>
      </c>
      <c r="P386" s="28">
        <f>IF(OR(K386="",D386=""),"",K386-D386)</f>
        <v/>
      </c>
    </row>
    <row r="387" hidden="1">
      <c r="B387" s="13" t="n"/>
      <c r="C387" s="13" t="n"/>
      <c r="D387" s="57" t="n"/>
      <c r="E387" s="13" t="n"/>
      <c r="F387" s="58" t="n"/>
      <c r="G387" s="15" t="n"/>
      <c r="H387" s="55">
        <f>IF(F387="","",F387*IF(G387="",Settings!$C$10,G387))</f>
        <v/>
      </c>
      <c r="I387" s="55">
        <f>IF(F387="","",F387+H387)</f>
        <v/>
      </c>
      <c r="J387" s="59">
        <f>IF(D387="","",D387+IFERROR(INDEX(Clients!$G$7:$G$106,MATCH(C387,Clients!$B$7:$B$106,0))+0,Settings!$C$9))</f>
        <v/>
      </c>
      <c r="K387" s="57" t="n"/>
      <c r="L387" s="58" t="n"/>
      <c r="M387" s="55">
        <f>IF(I387="","",I387-N(L387))</f>
        <v/>
      </c>
      <c r="N387" s="7">
        <f>IF(I387="","",IF(M387&lt;=0.005,"Paid",IF(N(L387)&gt;0,IF(TODAY()&gt;J387,"Partial · overdue","Partially paid"),IF(TODAY()&gt;J387,"Overdue",IF(J387-TODAY()&lt;=7,"Due soon","Open")))))</f>
        <v/>
      </c>
      <c r="O387" s="28">
        <f>IF(OR(I387="",M387&lt;=0.005),"",MAX(0,TODAY()-J387))</f>
        <v/>
      </c>
      <c r="P387" s="28">
        <f>IF(OR(K387="",D387=""),"",K387-D387)</f>
        <v/>
      </c>
    </row>
    <row r="388" hidden="1">
      <c r="B388" s="13" t="n"/>
      <c r="C388" s="13" t="n"/>
      <c r="D388" s="57" t="n"/>
      <c r="E388" s="13" t="n"/>
      <c r="F388" s="58" t="n"/>
      <c r="G388" s="15" t="n"/>
      <c r="H388" s="55">
        <f>IF(F388="","",F388*IF(G388="",Settings!$C$10,G388))</f>
        <v/>
      </c>
      <c r="I388" s="55">
        <f>IF(F388="","",F388+H388)</f>
        <v/>
      </c>
      <c r="J388" s="59">
        <f>IF(D388="","",D388+IFERROR(INDEX(Clients!$G$7:$G$106,MATCH(C388,Clients!$B$7:$B$106,0))+0,Settings!$C$9))</f>
        <v/>
      </c>
      <c r="K388" s="57" t="n"/>
      <c r="L388" s="58" t="n"/>
      <c r="M388" s="55">
        <f>IF(I388="","",I388-N(L388))</f>
        <v/>
      </c>
      <c r="N388" s="7">
        <f>IF(I388="","",IF(M388&lt;=0.005,"Paid",IF(N(L388)&gt;0,IF(TODAY()&gt;J388,"Partial · overdue","Partially paid"),IF(TODAY()&gt;J388,"Overdue",IF(J388-TODAY()&lt;=7,"Due soon","Open")))))</f>
        <v/>
      </c>
      <c r="O388" s="28">
        <f>IF(OR(I388="",M388&lt;=0.005),"",MAX(0,TODAY()-J388))</f>
        <v/>
      </c>
      <c r="P388" s="28">
        <f>IF(OR(K388="",D388=""),"",K388-D388)</f>
        <v/>
      </c>
    </row>
    <row r="389" hidden="1">
      <c r="B389" s="13" t="n"/>
      <c r="C389" s="13" t="n"/>
      <c r="D389" s="57" t="n"/>
      <c r="E389" s="13" t="n"/>
      <c r="F389" s="58" t="n"/>
      <c r="G389" s="15" t="n"/>
      <c r="H389" s="55">
        <f>IF(F389="","",F389*IF(G389="",Settings!$C$10,G389))</f>
        <v/>
      </c>
      <c r="I389" s="55">
        <f>IF(F389="","",F389+H389)</f>
        <v/>
      </c>
      <c r="J389" s="59">
        <f>IF(D389="","",D389+IFERROR(INDEX(Clients!$G$7:$G$106,MATCH(C389,Clients!$B$7:$B$106,0))+0,Settings!$C$9))</f>
        <v/>
      </c>
      <c r="K389" s="57" t="n"/>
      <c r="L389" s="58" t="n"/>
      <c r="M389" s="55">
        <f>IF(I389="","",I389-N(L389))</f>
        <v/>
      </c>
      <c r="N389" s="7">
        <f>IF(I389="","",IF(M389&lt;=0.005,"Paid",IF(N(L389)&gt;0,IF(TODAY()&gt;J389,"Partial · overdue","Partially paid"),IF(TODAY()&gt;J389,"Overdue",IF(J389-TODAY()&lt;=7,"Due soon","Open")))))</f>
        <v/>
      </c>
      <c r="O389" s="28">
        <f>IF(OR(I389="",M389&lt;=0.005),"",MAX(0,TODAY()-J389))</f>
        <v/>
      </c>
      <c r="P389" s="28">
        <f>IF(OR(K389="",D389=""),"",K389-D389)</f>
        <v/>
      </c>
    </row>
    <row r="390" hidden="1">
      <c r="B390" s="13" t="n"/>
      <c r="C390" s="13" t="n"/>
      <c r="D390" s="57" t="n"/>
      <c r="E390" s="13" t="n"/>
      <c r="F390" s="58" t="n"/>
      <c r="G390" s="15" t="n"/>
      <c r="H390" s="55">
        <f>IF(F390="","",F390*IF(G390="",Settings!$C$10,G390))</f>
        <v/>
      </c>
      <c r="I390" s="55">
        <f>IF(F390="","",F390+H390)</f>
        <v/>
      </c>
      <c r="J390" s="59">
        <f>IF(D390="","",D390+IFERROR(INDEX(Clients!$G$7:$G$106,MATCH(C390,Clients!$B$7:$B$106,0))+0,Settings!$C$9))</f>
        <v/>
      </c>
      <c r="K390" s="57" t="n"/>
      <c r="L390" s="58" t="n"/>
      <c r="M390" s="55">
        <f>IF(I390="","",I390-N(L390))</f>
        <v/>
      </c>
      <c r="N390" s="7">
        <f>IF(I390="","",IF(M390&lt;=0.005,"Paid",IF(N(L390)&gt;0,IF(TODAY()&gt;J390,"Partial · overdue","Partially paid"),IF(TODAY()&gt;J390,"Overdue",IF(J390-TODAY()&lt;=7,"Due soon","Open")))))</f>
        <v/>
      </c>
      <c r="O390" s="28">
        <f>IF(OR(I390="",M390&lt;=0.005),"",MAX(0,TODAY()-J390))</f>
        <v/>
      </c>
      <c r="P390" s="28">
        <f>IF(OR(K390="",D390=""),"",K390-D390)</f>
        <v/>
      </c>
    </row>
    <row r="391" hidden="1">
      <c r="B391" s="13" t="n"/>
      <c r="C391" s="13" t="n"/>
      <c r="D391" s="57" t="n"/>
      <c r="E391" s="13" t="n"/>
      <c r="F391" s="58" t="n"/>
      <c r="G391" s="15" t="n"/>
      <c r="H391" s="55">
        <f>IF(F391="","",F391*IF(G391="",Settings!$C$10,G391))</f>
        <v/>
      </c>
      <c r="I391" s="55">
        <f>IF(F391="","",F391+H391)</f>
        <v/>
      </c>
      <c r="J391" s="59">
        <f>IF(D391="","",D391+IFERROR(INDEX(Clients!$G$7:$G$106,MATCH(C391,Clients!$B$7:$B$106,0))+0,Settings!$C$9))</f>
        <v/>
      </c>
      <c r="K391" s="57" t="n"/>
      <c r="L391" s="58" t="n"/>
      <c r="M391" s="55">
        <f>IF(I391="","",I391-N(L391))</f>
        <v/>
      </c>
      <c r="N391" s="7">
        <f>IF(I391="","",IF(M391&lt;=0.005,"Paid",IF(N(L391)&gt;0,IF(TODAY()&gt;J391,"Partial · overdue","Partially paid"),IF(TODAY()&gt;J391,"Overdue",IF(J391-TODAY()&lt;=7,"Due soon","Open")))))</f>
        <v/>
      </c>
      <c r="O391" s="28">
        <f>IF(OR(I391="",M391&lt;=0.005),"",MAX(0,TODAY()-J391))</f>
        <v/>
      </c>
      <c r="P391" s="28">
        <f>IF(OR(K391="",D391=""),"",K391-D391)</f>
        <v/>
      </c>
    </row>
    <row r="392" hidden="1">
      <c r="B392" s="13" t="n"/>
      <c r="C392" s="13" t="n"/>
      <c r="D392" s="57" t="n"/>
      <c r="E392" s="13" t="n"/>
      <c r="F392" s="58" t="n"/>
      <c r="G392" s="15" t="n"/>
      <c r="H392" s="55">
        <f>IF(F392="","",F392*IF(G392="",Settings!$C$10,G392))</f>
        <v/>
      </c>
      <c r="I392" s="55">
        <f>IF(F392="","",F392+H392)</f>
        <v/>
      </c>
      <c r="J392" s="59">
        <f>IF(D392="","",D392+IFERROR(INDEX(Clients!$G$7:$G$106,MATCH(C392,Clients!$B$7:$B$106,0))+0,Settings!$C$9))</f>
        <v/>
      </c>
      <c r="K392" s="57" t="n"/>
      <c r="L392" s="58" t="n"/>
      <c r="M392" s="55">
        <f>IF(I392="","",I392-N(L392))</f>
        <v/>
      </c>
      <c r="N392" s="7">
        <f>IF(I392="","",IF(M392&lt;=0.005,"Paid",IF(N(L392)&gt;0,IF(TODAY()&gt;J392,"Partial · overdue","Partially paid"),IF(TODAY()&gt;J392,"Overdue",IF(J392-TODAY()&lt;=7,"Due soon","Open")))))</f>
        <v/>
      </c>
      <c r="O392" s="28">
        <f>IF(OR(I392="",M392&lt;=0.005),"",MAX(0,TODAY()-J392))</f>
        <v/>
      </c>
      <c r="P392" s="28">
        <f>IF(OR(K392="",D392=""),"",K392-D392)</f>
        <v/>
      </c>
    </row>
    <row r="393" hidden="1">
      <c r="B393" s="13" t="n"/>
      <c r="C393" s="13" t="n"/>
      <c r="D393" s="57" t="n"/>
      <c r="E393" s="13" t="n"/>
      <c r="F393" s="58" t="n"/>
      <c r="G393" s="15" t="n"/>
      <c r="H393" s="55">
        <f>IF(F393="","",F393*IF(G393="",Settings!$C$10,G393))</f>
        <v/>
      </c>
      <c r="I393" s="55">
        <f>IF(F393="","",F393+H393)</f>
        <v/>
      </c>
      <c r="J393" s="59">
        <f>IF(D393="","",D393+IFERROR(INDEX(Clients!$G$7:$G$106,MATCH(C393,Clients!$B$7:$B$106,0))+0,Settings!$C$9))</f>
        <v/>
      </c>
      <c r="K393" s="57" t="n"/>
      <c r="L393" s="58" t="n"/>
      <c r="M393" s="55">
        <f>IF(I393="","",I393-N(L393))</f>
        <v/>
      </c>
      <c r="N393" s="7">
        <f>IF(I393="","",IF(M393&lt;=0.005,"Paid",IF(N(L393)&gt;0,IF(TODAY()&gt;J393,"Partial · overdue","Partially paid"),IF(TODAY()&gt;J393,"Overdue",IF(J393-TODAY()&lt;=7,"Due soon","Open")))))</f>
        <v/>
      </c>
      <c r="O393" s="28">
        <f>IF(OR(I393="",M393&lt;=0.005),"",MAX(0,TODAY()-J393))</f>
        <v/>
      </c>
      <c r="P393" s="28">
        <f>IF(OR(K393="",D393=""),"",K393-D393)</f>
        <v/>
      </c>
    </row>
    <row r="394" hidden="1">
      <c r="B394" s="13" t="n"/>
      <c r="C394" s="13" t="n"/>
      <c r="D394" s="57" t="n"/>
      <c r="E394" s="13" t="n"/>
      <c r="F394" s="58" t="n"/>
      <c r="G394" s="15" t="n"/>
      <c r="H394" s="55">
        <f>IF(F394="","",F394*IF(G394="",Settings!$C$10,G394))</f>
        <v/>
      </c>
      <c r="I394" s="55">
        <f>IF(F394="","",F394+H394)</f>
        <v/>
      </c>
      <c r="J394" s="59">
        <f>IF(D394="","",D394+IFERROR(INDEX(Clients!$G$7:$G$106,MATCH(C394,Clients!$B$7:$B$106,0))+0,Settings!$C$9))</f>
        <v/>
      </c>
      <c r="K394" s="57" t="n"/>
      <c r="L394" s="58" t="n"/>
      <c r="M394" s="55">
        <f>IF(I394="","",I394-N(L394))</f>
        <v/>
      </c>
      <c r="N394" s="7">
        <f>IF(I394="","",IF(M394&lt;=0.005,"Paid",IF(N(L394)&gt;0,IF(TODAY()&gt;J394,"Partial · overdue","Partially paid"),IF(TODAY()&gt;J394,"Overdue",IF(J394-TODAY()&lt;=7,"Due soon","Open")))))</f>
        <v/>
      </c>
      <c r="O394" s="28">
        <f>IF(OR(I394="",M394&lt;=0.005),"",MAX(0,TODAY()-J394))</f>
        <v/>
      </c>
      <c r="P394" s="28">
        <f>IF(OR(K394="",D394=""),"",K394-D394)</f>
        <v/>
      </c>
    </row>
    <row r="395" hidden="1">
      <c r="B395" s="13" t="n"/>
      <c r="C395" s="13" t="n"/>
      <c r="D395" s="57" t="n"/>
      <c r="E395" s="13" t="n"/>
      <c r="F395" s="58" t="n"/>
      <c r="G395" s="15" t="n"/>
      <c r="H395" s="55">
        <f>IF(F395="","",F395*IF(G395="",Settings!$C$10,G395))</f>
        <v/>
      </c>
      <c r="I395" s="55">
        <f>IF(F395="","",F395+H395)</f>
        <v/>
      </c>
      <c r="J395" s="59">
        <f>IF(D395="","",D395+IFERROR(INDEX(Clients!$G$7:$G$106,MATCH(C395,Clients!$B$7:$B$106,0))+0,Settings!$C$9))</f>
        <v/>
      </c>
      <c r="K395" s="57" t="n"/>
      <c r="L395" s="58" t="n"/>
      <c r="M395" s="55">
        <f>IF(I395="","",I395-N(L395))</f>
        <v/>
      </c>
      <c r="N395" s="7">
        <f>IF(I395="","",IF(M395&lt;=0.005,"Paid",IF(N(L395)&gt;0,IF(TODAY()&gt;J395,"Partial · overdue","Partially paid"),IF(TODAY()&gt;J395,"Overdue",IF(J395-TODAY()&lt;=7,"Due soon","Open")))))</f>
        <v/>
      </c>
      <c r="O395" s="28">
        <f>IF(OR(I395="",M395&lt;=0.005),"",MAX(0,TODAY()-J395))</f>
        <v/>
      </c>
      <c r="P395" s="28">
        <f>IF(OR(K395="",D395=""),"",K395-D395)</f>
        <v/>
      </c>
    </row>
    <row r="396" hidden="1">
      <c r="B396" s="13" t="n"/>
      <c r="C396" s="13" t="n"/>
      <c r="D396" s="57" t="n"/>
      <c r="E396" s="13" t="n"/>
      <c r="F396" s="58" t="n"/>
      <c r="G396" s="15" t="n"/>
      <c r="H396" s="55">
        <f>IF(F396="","",F396*IF(G396="",Settings!$C$10,G396))</f>
        <v/>
      </c>
      <c r="I396" s="55">
        <f>IF(F396="","",F396+H396)</f>
        <v/>
      </c>
      <c r="J396" s="59">
        <f>IF(D396="","",D396+IFERROR(INDEX(Clients!$G$7:$G$106,MATCH(C396,Clients!$B$7:$B$106,0))+0,Settings!$C$9))</f>
        <v/>
      </c>
      <c r="K396" s="57" t="n"/>
      <c r="L396" s="58" t="n"/>
      <c r="M396" s="55">
        <f>IF(I396="","",I396-N(L396))</f>
        <v/>
      </c>
      <c r="N396" s="7">
        <f>IF(I396="","",IF(M396&lt;=0.005,"Paid",IF(N(L396)&gt;0,IF(TODAY()&gt;J396,"Partial · overdue","Partially paid"),IF(TODAY()&gt;J396,"Overdue",IF(J396-TODAY()&lt;=7,"Due soon","Open")))))</f>
        <v/>
      </c>
      <c r="O396" s="28">
        <f>IF(OR(I396="",M396&lt;=0.005),"",MAX(0,TODAY()-J396))</f>
        <v/>
      </c>
      <c r="P396" s="28">
        <f>IF(OR(K396="",D396=""),"",K396-D396)</f>
        <v/>
      </c>
    </row>
    <row r="397" hidden="1">
      <c r="B397" s="13" t="n"/>
      <c r="C397" s="13" t="n"/>
      <c r="D397" s="57" t="n"/>
      <c r="E397" s="13" t="n"/>
      <c r="F397" s="58" t="n"/>
      <c r="G397" s="15" t="n"/>
      <c r="H397" s="55">
        <f>IF(F397="","",F397*IF(G397="",Settings!$C$10,G397))</f>
        <v/>
      </c>
      <c r="I397" s="55">
        <f>IF(F397="","",F397+H397)</f>
        <v/>
      </c>
      <c r="J397" s="59">
        <f>IF(D397="","",D397+IFERROR(INDEX(Clients!$G$7:$G$106,MATCH(C397,Clients!$B$7:$B$106,0))+0,Settings!$C$9))</f>
        <v/>
      </c>
      <c r="K397" s="57" t="n"/>
      <c r="L397" s="58" t="n"/>
      <c r="M397" s="55">
        <f>IF(I397="","",I397-N(L397))</f>
        <v/>
      </c>
      <c r="N397" s="7">
        <f>IF(I397="","",IF(M397&lt;=0.005,"Paid",IF(N(L397)&gt;0,IF(TODAY()&gt;J397,"Partial · overdue","Partially paid"),IF(TODAY()&gt;J397,"Overdue",IF(J397-TODAY()&lt;=7,"Due soon","Open")))))</f>
        <v/>
      </c>
      <c r="O397" s="28">
        <f>IF(OR(I397="",M397&lt;=0.005),"",MAX(0,TODAY()-J397))</f>
        <v/>
      </c>
      <c r="P397" s="28">
        <f>IF(OR(K397="",D397=""),"",K397-D397)</f>
        <v/>
      </c>
    </row>
    <row r="398" hidden="1">
      <c r="B398" s="13" t="n"/>
      <c r="C398" s="13" t="n"/>
      <c r="D398" s="57" t="n"/>
      <c r="E398" s="13" t="n"/>
      <c r="F398" s="58" t="n"/>
      <c r="G398" s="15" t="n"/>
      <c r="H398" s="55">
        <f>IF(F398="","",F398*IF(G398="",Settings!$C$10,G398))</f>
        <v/>
      </c>
      <c r="I398" s="55">
        <f>IF(F398="","",F398+H398)</f>
        <v/>
      </c>
      <c r="J398" s="59">
        <f>IF(D398="","",D398+IFERROR(INDEX(Clients!$G$7:$G$106,MATCH(C398,Clients!$B$7:$B$106,0))+0,Settings!$C$9))</f>
        <v/>
      </c>
      <c r="K398" s="57" t="n"/>
      <c r="L398" s="58" t="n"/>
      <c r="M398" s="55">
        <f>IF(I398="","",I398-N(L398))</f>
        <v/>
      </c>
      <c r="N398" s="7">
        <f>IF(I398="","",IF(M398&lt;=0.005,"Paid",IF(N(L398)&gt;0,IF(TODAY()&gt;J398,"Partial · overdue","Partially paid"),IF(TODAY()&gt;J398,"Overdue",IF(J398-TODAY()&lt;=7,"Due soon","Open")))))</f>
        <v/>
      </c>
      <c r="O398" s="28">
        <f>IF(OR(I398="",M398&lt;=0.005),"",MAX(0,TODAY()-J398))</f>
        <v/>
      </c>
      <c r="P398" s="28">
        <f>IF(OR(K398="",D398=""),"",K398-D398)</f>
        <v/>
      </c>
    </row>
    <row r="399" hidden="1">
      <c r="B399" s="13" t="n"/>
      <c r="C399" s="13" t="n"/>
      <c r="D399" s="57" t="n"/>
      <c r="E399" s="13" t="n"/>
      <c r="F399" s="58" t="n"/>
      <c r="G399" s="15" t="n"/>
      <c r="H399" s="55">
        <f>IF(F399="","",F399*IF(G399="",Settings!$C$10,G399))</f>
        <v/>
      </c>
      <c r="I399" s="55">
        <f>IF(F399="","",F399+H399)</f>
        <v/>
      </c>
      <c r="J399" s="59">
        <f>IF(D399="","",D399+IFERROR(INDEX(Clients!$G$7:$G$106,MATCH(C399,Clients!$B$7:$B$106,0))+0,Settings!$C$9))</f>
        <v/>
      </c>
      <c r="K399" s="57" t="n"/>
      <c r="L399" s="58" t="n"/>
      <c r="M399" s="55">
        <f>IF(I399="","",I399-N(L399))</f>
        <v/>
      </c>
      <c r="N399" s="7">
        <f>IF(I399="","",IF(M399&lt;=0.005,"Paid",IF(N(L399)&gt;0,IF(TODAY()&gt;J399,"Partial · overdue","Partially paid"),IF(TODAY()&gt;J399,"Overdue",IF(J399-TODAY()&lt;=7,"Due soon","Open")))))</f>
        <v/>
      </c>
      <c r="O399" s="28">
        <f>IF(OR(I399="",M399&lt;=0.005),"",MAX(0,TODAY()-J399))</f>
        <v/>
      </c>
      <c r="P399" s="28">
        <f>IF(OR(K399="",D399=""),"",K399-D399)</f>
        <v/>
      </c>
    </row>
    <row r="400" hidden="1">
      <c r="B400" s="13" t="n"/>
      <c r="C400" s="13" t="n"/>
      <c r="D400" s="57" t="n"/>
      <c r="E400" s="13" t="n"/>
      <c r="F400" s="58" t="n"/>
      <c r="G400" s="15" t="n"/>
      <c r="H400" s="55">
        <f>IF(F400="","",F400*IF(G400="",Settings!$C$10,G400))</f>
        <v/>
      </c>
      <c r="I400" s="55">
        <f>IF(F400="","",F400+H400)</f>
        <v/>
      </c>
      <c r="J400" s="59">
        <f>IF(D400="","",D400+IFERROR(INDEX(Clients!$G$7:$G$106,MATCH(C400,Clients!$B$7:$B$106,0))+0,Settings!$C$9))</f>
        <v/>
      </c>
      <c r="K400" s="57" t="n"/>
      <c r="L400" s="58" t="n"/>
      <c r="M400" s="55">
        <f>IF(I400="","",I400-N(L400))</f>
        <v/>
      </c>
      <c r="N400" s="7">
        <f>IF(I400="","",IF(M400&lt;=0.005,"Paid",IF(N(L400)&gt;0,IF(TODAY()&gt;J400,"Partial · overdue","Partially paid"),IF(TODAY()&gt;J400,"Overdue",IF(J400-TODAY()&lt;=7,"Due soon","Open")))))</f>
        <v/>
      </c>
      <c r="O400" s="28">
        <f>IF(OR(I400="",M400&lt;=0.005),"",MAX(0,TODAY()-J400))</f>
        <v/>
      </c>
      <c r="P400" s="28">
        <f>IF(OR(K400="",D400=""),"",K400-D400)</f>
        <v/>
      </c>
    </row>
    <row r="401" hidden="1">
      <c r="B401" s="13" t="n"/>
      <c r="C401" s="13" t="n"/>
      <c r="D401" s="57" t="n"/>
      <c r="E401" s="13" t="n"/>
      <c r="F401" s="58" t="n"/>
      <c r="G401" s="15" t="n"/>
      <c r="H401" s="55">
        <f>IF(F401="","",F401*IF(G401="",Settings!$C$10,G401))</f>
        <v/>
      </c>
      <c r="I401" s="55">
        <f>IF(F401="","",F401+H401)</f>
        <v/>
      </c>
      <c r="J401" s="59">
        <f>IF(D401="","",D401+IFERROR(INDEX(Clients!$G$7:$G$106,MATCH(C401,Clients!$B$7:$B$106,0))+0,Settings!$C$9))</f>
        <v/>
      </c>
      <c r="K401" s="57" t="n"/>
      <c r="L401" s="58" t="n"/>
      <c r="M401" s="55">
        <f>IF(I401="","",I401-N(L401))</f>
        <v/>
      </c>
      <c r="N401" s="7">
        <f>IF(I401="","",IF(M401&lt;=0.005,"Paid",IF(N(L401)&gt;0,IF(TODAY()&gt;J401,"Partial · overdue","Partially paid"),IF(TODAY()&gt;J401,"Overdue",IF(J401-TODAY()&lt;=7,"Due soon","Open")))))</f>
        <v/>
      </c>
      <c r="O401" s="28">
        <f>IF(OR(I401="",M401&lt;=0.005),"",MAX(0,TODAY()-J401))</f>
        <v/>
      </c>
      <c r="P401" s="28">
        <f>IF(OR(K401="",D401=""),"",K401-D401)</f>
        <v/>
      </c>
    </row>
    <row r="402" hidden="1">
      <c r="B402" s="13" t="n"/>
      <c r="C402" s="13" t="n"/>
      <c r="D402" s="57" t="n"/>
      <c r="E402" s="13" t="n"/>
      <c r="F402" s="58" t="n"/>
      <c r="G402" s="15" t="n"/>
      <c r="H402" s="55">
        <f>IF(F402="","",F402*IF(G402="",Settings!$C$10,G402))</f>
        <v/>
      </c>
      <c r="I402" s="55">
        <f>IF(F402="","",F402+H402)</f>
        <v/>
      </c>
      <c r="J402" s="59">
        <f>IF(D402="","",D402+IFERROR(INDEX(Clients!$G$7:$G$106,MATCH(C402,Clients!$B$7:$B$106,0))+0,Settings!$C$9))</f>
        <v/>
      </c>
      <c r="K402" s="57" t="n"/>
      <c r="L402" s="58" t="n"/>
      <c r="M402" s="55">
        <f>IF(I402="","",I402-N(L402))</f>
        <v/>
      </c>
      <c r="N402" s="7">
        <f>IF(I402="","",IF(M402&lt;=0.005,"Paid",IF(N(L402)&gt;0,IF(TODAY()&gt;J402,"Partial · overdue","Partially paid"),IF(TODAY()&gt;J402,"Overdue",IF(J402-TODAY()&lt;=7,"Due soon","Open")))))</f>
        <v/>
      </c>
      <c r="O402" s="28">
        <f>IF(OR(I402="",M402&lt;=0.005),"",MAX(0,TODAY()-J402))</f>
        <v/>
      </c>
      <c r="P402" s="28">
        <f>IF(OR(K402="",D402=""),"",K402-D402)</f>
        <v/>
      </c>
    </row>
    <row r="403" hidden="1">
      <c r="B403" s="13" t="n"/>
      <c r="C403" s="13" t="n"/>
      <c r="D403" s="57" t="n"/>
      <c r="E403" s="13" t="n"/>
      <c r="F403" s="58" t="n"/>
      <c r="G403" s="15" t="n"/>
      <c r="H403" s="55">
        <f>IF(F403="","",F403*IF(G403="",Settings!$C$10,G403))</f>
        <v/>
      </c>
      <c r="I403" s="55">
        <f>IF(F403="","",F403+H403)</f>
        <v/>
      </c>
      <c r="J403" s="59">
        <f>IF(D403="","",D403+IFERROR(INDEX(Clients!$G$7:$G$106,MATCH(C403,Clients!$B$7:$B$106,0))+0,Settings!$C$9))</f>
        <v/>
      </c>
      <c r="K403" s="57" t="n"/>
      <c r="L403" s="58" t="n"/>
      <c r="M403" s="55">
        <f>IF(I403="","",I403-N(L403))</f>
        <v/>
      </c>
      <c r="N403" s="7">
        <f>IF(I403="","",IF(M403&lt;=0.005,"Paid",IF(N(L403)&gt;0,IF(TODAY()&gt;J403,"Partial · overdue","Partially paid"),IF(TODAY()&gt;J403,"Overdue",IF(J403-TODAY()&lt;=7,"Due soon","Open")))))</f>
        <v/>
      </c>
      <c r="O403" s="28">
        <f>IF(OR(I403="",M403&lt;=0.005),"",MAX(0,TODAY()-J403))</f>
        <v/>
      </c>
      <c r="P403" s="28">
        <f>IF(OR(K403="",D403=""),"",K403-D403)</f>
        <v/>
      </c>
    </row>
    <row r="404" hidden="1">
      <c r="B404" s="13" t="n"/>
      <c r="C404" s="13" t="n"/>
      <c r="D404" s="57" t="n"/>
      <c r="E404" s="13" t="n"/>
      <c r="F404" s="58" t="n"/>
      <c r="G404" s="15" t="n"/>
      <c r="H404" s="55">
        <f>IF(F404="","",F404*IF(G404="",Settings!$C$10,G404))</f>
        <v/>
      </c>
      <c r="I404" s="55">
        <f>IF(F404="","",F404+H404)</f>
        <v/>
      </c>
      <c r="J404" s="59">
        <f>IF(D404="","",D404+IFERROR(INDEX(Clients!$G$7:$G$106,MATCH(C404,Clients!$B$7:$B$106,0))+0,Settings!$C$9))</f>
        <v/>
      </c>
      <c r="K404" s="57" t="n"/>
      <c r="L404" s="58" t="n"/>
      <c r="M404" s="55">
        <f>IF(I404="","",I404-N(L404))</f>
        <v/>
      </c>
      <c r="N404" s="7">
        <f>IF(I404="","",IF(M404&lt;=0.005,"Paid",IF(N(L404)&gt;0,IF(TODAY()&gt;J404,"Partial · overdue","Partially paid"),IF(TODAY()&gt;J404,"Overdue",IF(J404-TODAY()&lt;=7,"Due soon","Open")))))</f>
        <v/>
      </c>
      <c r="O404" s="28">
        <f>IF(OR(I404="",M404&lt;=0.005),"",MAX(0,TODAY()-J404))</f>
        <v/>
      </c>
      <c r="P404" s="28">
        <f>IF(OR(K404="",D404=""),"",K404-D404)</f>
        <v/>
      </c>
    </row>
    <row r="405" hidden="1">
      <c r="B405" s="13" t="n"/>
      <c r="C405" s="13" t="n"/>
      <c r="D405" s="57" t="n"/>
      <c r="E405" s="13" t="n"/>
      <c r="F405" s="58" t="n"/>
      <c r="G405" s="15" t="n"/>
      <c r="H405" s="55">
        <f>IF(F405="","",F405*IF(G405="",Settings!$C$10,G405))</f>
        <v/>
      </c>
      <c r="I405" s="55">
        <f>IF(F405="","",F405+H405)</f>
        <v/>
      </c>
      <c r="J405" s="59">
        <f>IF(D405="","",D405+IFERROR(INDEX(Clients!$G$7:$G$106,MATCH(C405,Clients!$B$7:$B$106,0))+0,Settings!$C$9))</f>
        <v/>
      </c>
      <c r="K405" s="57" t="n"/>
      <c r="L405" s="58" t="n"/>
      <c r="M405" s="55">
        <f>IF(I405="","",I405-N(L405))</f>
        <v/>
      </c>
      <c r="N405" s="7">
        <f>IF(I405="","",IF(M405&lt;=0.005,"Paid",IF(N(L405)&gt;0,IF(TODAY()&gt;J405,"Partial · overdue","Partially paid"),IF(TODAY()&gt;J405,"Overdue",IF(J405-TODAY()&lt;=7,"Due soon","Open")))))</f>
        <v/>
      </c>
      <c r="O405" s="28">
        <f>IF(OR(I405="",M405&lt;=0.005),"",MAX(0,TODAY()-J405))</f>
        <v/>
      </c>
      <c r="P405" s="28">
        <f>IF(OR(K405="",D405=""),"",K405-D405)</f>
        <v/>
      </c>
    </row>
    <row r="406" hidden="1">
      <c r="B406" s="13" t="n"/>
      <c r="C406" s="13" t="n"/>
      <c r="D406" s="57" t="n"/>
      <c r="E406" s="13" t="n"/>
      <c r="F406" s="58" t="n"/>
      <c r="G406" s="15" t="n"/>
      <c r="H406" s="55">
        <f>IF(F406="","",F406*IF(G406="",Settings!$C$10,G406))</f>
        <v/>
      </c>
      <c r="I406" s="55">
        <f>IF(F406="","",F406+H406)</f>
        <v/>
      </c>
      <c r="J406" s="59">
        <f>IF(D406="","",D406+IFERROR(INDEX(Clients!$G$7:$G$106,MATCH(C406,Clients!$B$7:$B$106,0))+0,Settings!$C$9))</f>
        <v/>
      </c>
      <c r="K406" s="57" t="n"/>
      <c r="L406" s="58" t="n"/>
      <c r="M406" s="55">
        <f>IF(I406="","",I406-N(L406))</f>
        <v/>
      </c>
      <c r="N406" s="7">
        <f>IF(I406="","",IF(M406&lt;=0.005,"Paid",IF(N(L406)&gt;0,IF(TODAY()&gt;J406,"Partial · overdue","Partially paid"),IF(TODAY()&gt;J406,"Overdue",IF(J406-TODAY()&lt;=7,"Due soon","Open")))))</f>
        <v/>
      </c>
      <c r="O406" s="28">
        <f>IF(OR(I406="",M406&lt;=0.005),"",MAX(0,TODAY()-J406))</f>
        <v/>
      </c>
      <c r="P406" s="28">
        <f>IF(OR(K406="",D406=""),"",K406-D406)</f>
        <v/>
      </c>
    </row>
  </sheetData>
  <conditionalFormatting sqref="B7:P406">
    <cfRule type="expression" priority="1" dxfId="0">
      <formula>$N7="Paid"</formula>
    </cfRule>
    <cfRule type="expression" priority="2" dxfId="1">
      <formula>$N7="Overdue"</formula>
    </cfRule>
    <cfRule type="expression" priority="3" dxfId="1">
      <formula>$N7="Partial · overdue"</formula>
    </cfRule>
    <cfRule type="expression" priority="4" dxfId="2">
      <formula>$N7="Due soon"</formula>
    </cfRule>
  </conditionalFormatting>
  <dataValidations count="1">
    <dataValidation sqref="C7:C406" showDropDown="0" showInputMessage="0" showErrorMessage="0" allowBlank="1" type="list">
      <formula1>=Clients!$B$7:$B$106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Invoice &amp; Client Payment Tracker (Free Lite)</dc:title>
  <dcterms:created xmlns:dcterms="http://purl.org/dc/terms/" xmlns:xsi="http://www.w3.org/2001/XMLSchema-instance" xsi:type="dcterms:W3CDTF">2026-10-23T18:29:50Z</dcterms:created>
  <dcterms:modified xmlns:dcterms="http://purl.org/dc/terms/" xmlns:xsi="http://www.w3.org/2001/XMLSchema-instance" xsi:type="dcterms:W3CDTF">2026-10-23T19:02:15Z</dcterms:modified>
</cp:coreProperties>
</file>